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 firstSheet="5" activeTab="15"/>
  </bookViews>
  <sheets>
    <sheet name="新成路街道汇总表" sheetId="1" r:id="rId1"/>
    <sheet name="城市道路交委" sheetId="4" r:id="rId2"/>
    <sheet name="桥梁8座交委" sheetId="5" r:id="rId3"/>
    <sheet name="四类设施（交委）" sheetId="19" r:id="rId4"/>
    <sheet name="新成路街道道路设施" sheetId="7" r:id="rId5"/>
    <sheet name="四类设施（镇管）" sheetId="6" r:id="rId6"/>
    <sheet name="绿容局社区公园" sheetId="8" r:id="rId7"/>
    <sheet name="绿容局行道树" sheetId="9" r:id="rId8"/>
    <sheet name="街道公共绿地" sheetId="10" r:id="rId9"/>
    <sheet name="街道口袋公园" sheetId="11" r:id="rId10"/>
    <sheet name="街道公园绿地" sheetId="12" r:id="rId11"/>
    <sheet name="花坛花镜" sheetId="13" r:id="rId12"/>
    <sheet name="街道行道树" sheetId="14" r:id="rId13"/>
    <sheet name="河道养护" sheetId="15" r:id="rId14"/>
    <sheet name="街道雨水管道设施量" sheetId="16" r:id="rId15"/>
    <sheet name="街道污水管道设施量" sheetId="17" r:id="rId16"/>
    <sheet name="公厕" sheetId="18" r:id="rId17"/>
    <sheet name="候车亭（镇管）" sheetId="20" r:id="rId18"/>
    <sheet name="景观灯" sheetId="21" r:id="rId19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<sst xmlns="http://schemas.openxmlformats.org/spreadsheetml/2006/main" count="1612" uniqueCount="734">
  <si>
    <t>2026-2027年新成路街道综合养护设施量汇总表</t>
  </si>
  <si>
    <t>序号</t>
  </si>
  <si>
    <t>项目内容</t>
  </si>
  <si>
    <t>设施权属</t>
  </si>
  <si>
    <t>单位</t>
  </si>
  <si>
    <t>数量</t>
  </si>
  <si>
    <t>主要内容</t>
  </si>
  <si>
    <t>备注</t>
  </si>
  <si>
    <t>一</t>
  </si>
  <si>
    <t>道路交通养护</t>
  </si>
  <si>
    <t>城市道路</t>
  </si>
  <si>
    <t>区级（交通委）</t>
  </si>
  <si>
    <t>km</t>
  </si>
  <si>
    <t>区管道路6条，总里程7.801公里。</t>
  </si>
  <si>
    <t>城市桥梁</t>
  </si>
  <si>
    <t>座</t>
  </si>
  <si>
    <t>桥梁8座。</t>
  </si>
  <si>
    <t>四类设施</t>
  </si>
  <si>
    <t>项</t>
  </si>
  <si>
    <t>标志板、标线等。</t>
  </si>
  <si>
    <t>城市道路（含四类设施）</t>
  </si>
  <si>
    <t>街镇级</t>
  </si>
  <si>
    <t xml:space="preserve">14条市政道路，总里程10.51337km，标志板、标线等。                  </t>
  </si>
  <si>
    <t>二</t>
  </si>
  <si>
    <t>园林绿化养护</t>
  </si>
  <si>
    <t>公园</t>
  </si>
  <si>
    <t>区级（绿容局）</t>
  </si>
  <si>
    <r>
      <rPr>
        <sz val="10"/>
        <rFont val="宋体"/>
        <charset val="134"/>
        <scheme val="minor"/>
      </rPr>
      <t>m</t>
    </r>
    <r>
      <rPr>
        <vertAlign val="superscript"/>
        <sz val="10"/>
        <rFont val="宋体"/>
        <charset val="134"/>
        <scheme val="minor"/>
      </rPr>
      <t>2</t>
    </r>
  </si>
  <si>
    <t>新成公园和复华公园。</t>
  </si>
  <si>
    <t>行道树</t>
  </si>
  <si>
    <t>株</t>
  </si>
  <si>
    <t>新成路、澄浏中路、塔城东路、博乐南路等道路沿线行道树。</t>
  </si>
  <si>
    <t>道路绿化</t>
  </si>
  <si>
    <t>新成路、叶城路、塔城路、博乐南路、澄浏中路等道路沿线绿地。</t>
  </si>
  <si>
    <t>口袋公园</t>
  </si>
  <si>
    <t>落英湾。</t>
  </si>
  <si>
    <t>花坛花镜</t>
  </si>
  <si>
    <t>海关区域、区政府一号门、墅沟路等花坛花镜。</t>
  </si>
  <si>
    <t>迎园路、墅沟路、茹水路、和政路、仓场路、嘉罗公路等沿线绿地。</t>
  </si>
  <si>
    <t>润苑、苍茹绿地、和墅绿地、迎园广场、党建广场、蜡烛河沿线以及嘉星绿地。</t>
  </si>
  <si>
    <t>街头绿地</t>
  </si>
  <si>
    <t>六七坊沿河步道、仓场路澄浏中路西南角、新成路嘉戬公路东北角、新成路斜泾河南岸等街头绿地。</t>
  </si>
  <si>
    <t>花坛</t>
  </si>
  <si>
    <t>润苑、迎园路和政路路口、迎园路（茹水路——新成路）、仓场路新成路路口等花坛花箱花镜。</t>
  </si>
  <si>
    <t>迎园路、墅沟路、茹水路、和政路、仓场路、倪家浜路等沿线行道树。</t>
  </si>
  <si>
    <t>三</t>
  </si>
  <si>
    <t>河道养护</t>
  </si>
  <si>
    <t>米</t>
  </si>
  <si>
    <t>15746（河道总面积265635m2）</t>
  </si>
  <si>
    <t>13条镇级河道，1条村级河道，4条其他河道；河道总长度15476米，河道面积265653㎡，河道绿化面积65866㎡。</t>
  </si>
  <si>
    <t>四</t>
  </si>
  <si>
    <t>雨污水管道养护</t>
  </si>
  <si>
    <t>雨水管</t>
  </si>
  <si>
    <t>雨水管道15543.3米，连管7852.3米，窨井798座，进水口761座。</t>
  </si>
  <si>
    <t>污水管</t>
  </si>
  <si>
    <t>污水管道9427.9米，窨井415座，连管长度1909米。</t>
  </si>
  <si>
    <t>五</t>
  </si>
  <si>
    <t>综合保洁</t>
  </si>
  <si>
    <t>公厕</t>
  </si>
  <si>
    <t>迎园路公厕、文化广场公厕、迎园菜场公厕、迎园广场公厕、和政路公厕、农工商公厕。</t>
  </si>
  <si>
    <t>候车亭</t>
  </si>
  <si>
    <t>个</t>
  </si>
  <si>
    <t>共计养护71个候车亭。</t>
  </si>
  <si>
    <t>景观灯</t>
  </si>
  <si>
    <t>迎园路、仓场路景观灯。</t>
  </si>
  <si>
    <t>2026年6月5日质保到期，养护期自2026年6月6日计。</t>
  </si>
  <si>
    <t>一.1、嘉定区区管新成路街道城市道路设备量一览表 （交通委）</t>
  </si>
  <si>
    <t>道路名称</t>
  </si>
  <si>
    <t>起讫点</t>
  </si>
  <si>
    <t>道路等级</t>
  </si>
  <si>
    <t>红线宽度</t>
  </si>
  <si>
    <t>路段长度（M）</t>
  </si>
  <si>
    <t>路段宽度</t>
  </si>
  <si>
    <t>车行道</t>
  </si>
  <si>
    <t>人行道</t>
  </si>
  <si>
    <t>隔离带</t>
  </si>
  <si>
    <t>侧石</t>
  </si>
  <si>
    <t>平石</t>
  </si>
  <si>
    <t>路名牌</t>
  </si>
  <si>
    <t>红白杆</t>
  </si>
  <si>
    <t>太阳能警示柱</t>
  </si>
  <si>
    <t>最后修建年月</t>
  </si>
  <si>
    <t>机动车道</t>
  </si>
  <si>
    <t>非机动车道</t>
  </si>
  <si>
    <t>宽度</t>
  </si>
  <si>
    <r>
      <rPr>
        <sz val="9"/>
        <color theme="1"/>
        <rFont val="宋体"/>
        <charset val="134"/>
        <scheme val="minor"/>
      </rPr>
      <t>面积(M</t>
    </r>
    <r>
      <rPr>
        <vertAlign val="superscript"/>
        <sz val="9"/>
        <rFont val="宋体"/>
        <charset val="134"/>
      </rPr>
      <t>2</t>
    </r>
    <r>
      <rPr>
        <sz val="9"/>
        <color theme="1"/>
        <rFont val="宋体"/>
        <charset val="134"/>
        <scheme val="minor"/>
      </rPr>
      <t>)</t>
    </r>
  </si>
  <si>
    <t>面层类型</t>
  </si>
  <si>
    <t>护栏长度</t>
  </si>
  <si>
    <t>(M)</t>
  </si>
  <si>
    <t>道路</t>
  </si>
  <si>
    <t>桥梁</t>
  </si>
  <si>
    <t>合计</t>
  </si>
  <si>
    <t>(套)</t>
  </si>
  <si>
    <t>（根）</t>
  </si>
  <si>
    <t>博乐南路</t>
  </si>
  <si>
    <t>嘉戬公路-叶城路</t>
  </si>
  <si>
    <t>主干路</t>
  </si>
  <si>
    <t>沥砼</t>
  </si>
  <si>
    <t>3.5*2</t>
  </si>
  <si>
    <t>2.5*2</t>
  </si>
  <si>
    <t>花岗岩</t>
  </si>
  <si>
    <t>2*2+2*2+6</t>
  </si>
  <si>
    <t>15年以下</t>
  </si>
  <si>
    <t>新成路</t>
  </si>
  <si>
    <t>嘉罗公路-塔城东路</t>
  </si>
  <si>
    <t>2003年</t>
  </si>
  <si>
    <t>15年以上</t>
  </si>
  <si>
    <t>塔城东路-嘉戬公路</t>
  </si>
  <si>
    <t>砼</t>
  </si>
  <si>
    <t>5.5*2</t>
  </si>
  <si>
    <t>5*2</t>
  </si>
  <si>
    <t>彩色预制块</t>
  </si>
  <si>
    <t>2*2</t>
  </si>
  <si>
    <t>透水砼</t>
  </si>
  <si>
    <t>透水砖</t>
  </si>
  <si>
    <t>2011年4月</t>
  </si>
  <si>
    <t>10年以下</t>
  </si>
  <si>
    <t>小      计</t>
  </si>
  <si>
    <t>塔城东路</t>
  </si>
  <si>
    <t>澄浏中路-新成路</t>
  </si>
  <si>
    <t>次干路</t>
  </si>
  <si>
    <t>4.5*2</t>
  </si>
  <si>
    <t>2003年12月</t>
  </si>
  <si>
    <t>新成路-嘉罗公路</t>
  </si>
  <si>
    <t>1*2</t>
  </si>
  <si>
    <t>小       计</t>
  </si>
  <si>
    <t>澄浏中路</t>
  </si>
  <si>
    <t>3*2</t>
  </si>
  <si>
    <t>2006年6月</t>
  </si>
  <si>
    <t>塔城东路—仓场东路</t>
  </si>
  <si>
    <t>同质砖</t>
  </si>
  <si>
    <t>2016年</t>
  </si>
  <si>
    <t>5年以下</t>
  </si>
  <si>
    <t>仓场东路-嘉戬公路</t>
  </si>
  <si>
    <t>3972/568彩色预制块/石材</t>
  </si>
  <si>
    <r>
      <rPr>
        <sz val="9"/>
        <rFont val="宋体"/>
        <charset val="134"/>
        <scheme val="minor"/>
      </rPr>
      <t>2</t>
    </r>
    <r>
      <rPr>
        <sz val="9"/>
        <rFont val="宋体"/>
        <charset val="134"/>
      </rPr>
      <t>018</t>
    </r>
  </si>
  <si>
    <t>墅沟路</t>
  </si>
  <si>
    <t>新成路-迎园路</t>
  </si>
  <si>
    <t>支路</t>
  </si>
  <si>
    <t>5.0+2.5</t>
  </si>
  <si>
    <t>2006年10月</t>
  </si>
  <si>
    <t>迎园路-博乐南路</t>
  </si>
  <si>
    <t>石材</t>
  </si>
  <si>
    <t>迎园路</t>
  </si>
  <si>
    <t>墅沟路-嘉戬公路</t>
  </si>
  <si>
    <t>一.2、嘉定区区管新城路街道城市道路桥梁设施量清单，桥梁9座（交通委 ）</t>
  </si>
  <si>
    <r>
      <rPr>
        <sz val="9"/>
        <rFont val="Times New Roman"/>
        <charset val="134"/>
      </rPr>
      <t xml:space="preserve">   </t>
    </r>
    <r>
      <rPr>
        <sz val="9"/>
        <color theme="1"/>
        <rFont val="宋体"/>
        <charset val="134"/>
        <scheme val="minor"/>
      </rPr>
      <t>桥梁（桥涵）</t>
    </r>
    <r>
      <rPr>
        <sz val="9"/>
        <rFont val="Times New Roman"/>
        <charset val="134"/>
      </rPr>
      <t xml:space="preserve">    </t>
    </r>
    <r>
      <rPr>
        <sz val="9"/>
        <color theme="1"/>
        <rFont val="宋体"/>
        <charset val="134"/>
        <scheme val="minor"/>
      </rPr>
      <t>名</t>
    </r>
    <r>
      <rPr>
        <sz val="9"/>
        <rFont val="Times New Roman"/>
        <charset val="134"/>
      </rPr>
      <t xml:space="preserve">         </t>
    </r>
    <r>
      <rPr>
        <sz val="9"/>
        <color theme="1"/>
        <rFont val="宋体"/>
        <charset val="134"/>
        <scheme val="minor"/>
      </rPr>
      <t>称</t>
    </r>
  </si>
  <si>
    <t>所属镇</t>
  </si>
  <si>
    <t>所在道路</t>
  </si>
  <si>
    <r>
      <rPr>
        <sz val="9"/>
        <color theme="1"/>
        <rFont val="宋体"/>
        <charset val="134"/>
        <scheme val="minor"/>
      </rPr>
      <t>跨越河流</t>
    </r>
    <r>
      <rPr>
        <sz val="9"/>
        <rFont val="Times New Roman"/>
        <charset val="134"/>
      </rPr>
      <t xml:space="preserve">            </t>
    </r>
    <r>
      <rPr>
        <sz val="9"/>
        <color theme="1"/>
        <rFont val="宋体"/>
        <charset val="134"/>
        <scheme val="minor"/>
      </rPr>
      <t>名</t>
    </r>
    <r>
      <rPr>
        <sz val="9"/>
        <rFont val="Times New Roman"/>
        <charset val="134"/>
      </rPr>
      <t xml:space="preserve">        </t>
    </r>
    <r>
      <rPr>
        <sz val="9"/>
        <color theme="1"/>
        <rFont val="宋体"/>
        <charset val="134"/>
        <scheme val="minor"/>
      </rPr>
      <t>称</t>
    </r>
  </si>
  <si>
    <t>耐久性</t>
  </si>
  <si>
    <t>结构型式</t>
  </si>
  <si>
    <t>总长度</t>
  </si>
  <si>
    <t>桥孔栏杆</t>
  </si>
  <si>
    <t>桥坡护栏</t>
  </si>
  <si>
    <t>跨数</t>
  </si>
  <si>
    <t>宽度（米）</t>
  </si>
  <si>
    <t>总面积</t>
  </si>
  <si>
    <r>
      <rPr>
        <sz val="9"/>
        <color theme="1"/>
        <rFont val="宋体"/>
        <charset val="134"/>
        <scheme val="minor"/>
      </rPr>
      <t>设计载重能</t>
    </r>
    <r>
      <rPr>
        <sz val="9"/>
        <rFont val="Times New Roman"/>
        <charset val="134"/>
      </rPr>
      <t xml:space="preserve">       </t>
    </r>
    <r>
      <rPr>
        <sz val="9"/>
        <color theme="1"/>
        <rFont val="宋体"/>
        <charset val="134"/>
        <scheme val="minor"/>
      </rPr>
      <t>力</t>
    </r>
  </si>
  <si>
    <t>建造年月</t>
  </si>
  <si>
    <t>（米）</t>
  </si>
  <si>
    <t>大斜泾桥</t>
  </si>
  <si>
    <t>新成路街道</t>
  </si>
  <si>
    <t>斜泾</t>
  </si>
  <si>
    <t>永久</t>
  </si>
  <si>
    <t>梁</t>
  </si>
  <si>
    <t>汽-20</t>
  </si>
  <si>
    <t>2005-06</t>
  </si>
  <si>
    <t>家乐桥</t>
  </si>
  <si>
    <t>墅沟河</t>
  </si>
  <si>
    <t>1993-08</t>
  </si>
  <si>
    <t>蜡烛河桥</t>
  </si>
  <si>
    <t>蜡烛河</t>
  </si>
  <si>
    <t>钱封浜桥</t>
  </si>
  <si>
    <t>钱封浜</t>
  </si>
  <si>
    <t>汽-10</t>
  </si>
  <si>
    <t>先侬桥</t>
  </si>
  <si>
    <t>新练祁河</t>
  </si>
  <si>
    <t>1993-06</t>
  </si>
  <si>
    <t>斜泾桥（新成路）</t>
  </si>
  <si>
    <t>斜泾河</t>
  </si>
  <si>
    <t>2012-07</t>
  </si>
  <si>
    <t>新高桥</t>
  </si>
  <si>
    <t>钟泾</t>
  </si>
  <si>
    <t>1993-07</t>
  </si>
  <si>
    <t>新练河桥</t>
  </si>
  <si>
    <t>2006-05</t>
  </si>
  <si>
    <t>小计   桥梁8座</t>
  </si>
  <si>
    <t>综合养护道路交通四类设施设施量申报清单</t>
  </si>
  <si>
    <t>□190*3500直杆（套）</t>
  </si>
  <si>
    <t>3000*250标志（块）</t>
  </si>
  <si>
    <t>1000*1500标志（块）禁货</t>
  </si>
  <si>
    <t>4000*2400标志(块)</t>
  </si>
  <si>
    <t>Φ219*8000*3F标杆(套)</t>
  </si>
  <si>
    <t>710*3000标志(块)</t>
  </si>
  <si>
    <t>2000*1000标志(块)</t>
  </si>
  <si>
    <t>Φ1000标志(块)</t>
  </si>
  <si>
    <t>△1100标志(块)</t>
  </si>
  <si>
    <t>2000*800标志(块)</t>
  </si>
  <si>
    <t>2000*600标志(块)</t>
  </si>
  <si>
    <t>3000*1500标志(块)</t>
  </si>
  <si>
    <t>Φ159*7000*2F杆(套)</t>
  </si>
  <si>
    <t>Φ159*5400弯杆(套)</t>
  </si>
  <si>
    <t>800*800标志(块)</t>
  </si>
  <si>
    <t>800*600标志(块)</t>
  </si>
  <si>
    <t>900*500标志(块)</t>
  </si>
  <si>
    <t>900*400标志(块)</t>
  </si>
  <si>
    <t>900*300标志(块)</t>
  </si>
  <si>
    <t>△900标志(块)</t>
  </si>
  <si>
    <t>Φ800标志(块)</t>
  </si>
  <si>
    <t>700*300标志(块)</t>
  </si>
  <si>
    <t>700*250标志(块)</t>
  </si>
  <si>
    <t>Φ60*2800直杆(套)</t>
  </si>
  <si>
    <t>Φ90*3400直杆(套)</t>
  </si>
  <si>
    <t>□100*3400直杆</t>
  </si>
  <si>
    <t>800*1500标志(块)</t>
  </si>
  <si>
    <t>800*2000标志(块)</t>
  </si>
  <si>
    <t>1500*400标志(块)</t>
  </si>
  <si>
    <t>1000*1200标志(块)</t>
  </si>
  <si>
    <t>1000*800标志(块)</t>
  </si>
  <si>
    <t>1000*600标志(块)</t>
  </si>
  <si>
    <t>1000*2400标志(块)</t>
  </si>
  <si>
    <t>600*600标志(块)</t>
  </si>
  <si>
    <t>400*600标志(块)</t>
  </si>
  <si>
    <t>Φ600标志(块)</t>
  </si>
  <si>
    <t>1800*600标志(块)</t>
  </si>
  <si>
    <t>5900*2000标志(块)</t>
  </si>
  <si>
    <t>1000×1800标志(块)</t>
  </si>
  <si>
    <t>1200×2000标志(块)</t>
  </si>
  <si>
    <t>4米宽龙门架（套）</t>
  </si>
  <si>
    <t>10米宽龙门架（套）</t>
  </si>
  <si>
    <t>横道线(根)</t>
  </si>
  <si>
    <t>停止线(m)</t>
  </si>
  <si>
    <t>港湾线(m)</t>
  </si>
  <si>
    <t>箭头(个)</t>
  </si>
  <si>
    <t>菱形(个)</t>
  </si>
  <si>
    <t>黄格子(m)</t>
  </si>
  <si>
    <t>黄实线(km)</t>
  </si>
  <si>
    <t>黄虚线(km)</t>
  </si>
  <si>
    <t>白实线(km)</t>
  </si>
  <si>
    <t>白虚线(km)</t>
  </si>
  <si>
    <t>纵向减速线(米）</t>
  </si>
  <si>
    <t>横向减速线（根）</t>
  </si>
  <si>
    <t>双组份</t>
  </si>
  <si>
    <t>文字（禁止超越停车线）（组）</t>
  </si>
  <si>
    <t>右转车辆文字（组）</t>
  </si>
  <si>
    <t>公交车辆专用道限时文字及时间（组）</t>
  </si>
  <si>
    <t>水泥隔离墩（块）</t>
  </si>
  <si>
    <t>爆闪灯（个）</t>
  </si>
  <si>
    <t>反光柱（根）</t>
  </si>
  <si>
    <t>嘉罗公路-叶城路</t>
  </si>
  <si>
    <t>澄浏中路-嘉罗公路</t>
  </si>
  <si>
    <t>嘉罗公路-嘉戬公路</t>
  </si>
  <si>
    <t>新成路-博乐南路</t>
  </si>
  <si>
    <t>三、嘉定区城市道路设施量明细表（新成路街道）</t>
  </si>
  <si>
    <t>区域</t>
  </si>
  <si>
    <r>
      <rPr>
        <sz val="10"/>
        <rFont val="宋体"/>
        <charset val="134"/>
        <scheme val="minor"/>
      </rPr>
      <t>面积(M</t>
    </r>
    <r>
      <rPr>
        <vertAlign val="superscript"/>
        <sz val="10"/>
        <rFont val="宋体"/>
        <charset val="134"/>
      </rPr>
      <t>2</t>
    </r>
    <r>
      <rPr>
        <sz val="10"/>
        <rFont val="宋体"/>
        <charset val="134"/>
      </rPr>
      <t>)</t>
    </r>
  </si>
  <si>
    <t>（M）</t>
  </si>
  <si>
    <t>(根)</t>
  </si>
  <si>
    <t>和政路</t>
  </si>
  <si>
    <t>练祁河—嘉戬公路</t>
  </si>
  <si>
    <t>水泥砼、沥砼</t>
  </si>
  <si>
    <t>彩板</t>
  </si>
  <si>
    <t>仓场路</t>
  </si>
  <si>
    <t>嘉罗公路—澄浏中路</t>
  </si>
  <si>
    <t>茹水路</t>
  </si>
  <si>
    <t>塔城东路—嘉戬公路</t>
  </si>
  <si>
    <t>新成路—澄浏中路</t>
  </si>
  <si>
    <t>茹水路—墅沟路</t>
  </si>
  <si>
    <t>水泥砼</t>
  </si>
  <si>
    <t>彩板、沥青</t>
  </si>
  <si>
    <t>迎园中路</t>
  </si>
  <si>
    <t>嘉罗公路—茹水路</t>
  </si>
  <si>
    <t>迎园西路</t>
  </si>
  <si>
    <t>塔城东路—斜泾河</t>
  </si>
  <si>
    <t>迎园北路</t>
  </si>
  <si>
    <t>嘉罗公路—迎园路</t>
  </si>
  <si>
    <t>迎宾路</t>
  </si>
  <si>
    <t>新成路—仓场路</t>
  </si>
  <si>
    <t>仓场东路</t>
  </si>
  <si>
    <t>澄浏中路—倪家浜</t>
  </si>
  <si>
    <t>27.4-30.4</t>
  </si>
  <si>
    <t>沥青</t>
  </si>
  <si>
    <t>1.5*2</t>
  </si>
  <si>
    <t>倪家浜路</t>
  </si>
  <si>
    <t>塔新路—陆家浜</t>
  </si>
  <si>
    <t>彩道板</t>
  </si>
  <si>
    <t>福海路延伸段</t>
  </si>
  <si>
    <t>沪宜公路—博乐南路</t>
  </si>
  <si>
    <t>南水关路</t>
  </si>
  <si>
    <t>南水关路-嘉罗公路</t>
  </si>
  <si>
    <t>石河子路</t>
  </si>
  <si>
    <t>石河子路-嘉罗公路</t>
  </si>
  <si>
    <t>二、嘉定区区管各街道道路交通四类设施设施量清单（交通委）</t>
  </si>
  <si>
    <t>四、2025年嘉定区管绿化设施量（绿容局）</t>
  </si>
  <si>
    <t>养护区域</t>
  </si>
  <si>
    <t>养护面积   （平方米）</t>
  </si>
  <si>
    <t>养护等级</t>
  </si>
  <si>
    <t>社区公园</t>
  </si>
  <si>
    <t>新成公园</t>
  </si>
  <si>
    <t>新成街道</t>
  </si>
  <si>
    <t>复华公园</t>
  </si>
  <si>
    <t>落英湾（东大街、嘉罗公路西南）</t>
  </si>
  <si>
    <t>街心花园</t>
  </si>
  <si>
    <t>新成路沿线     公共绿地</t>
  </si>
  <si>
    <t>新成路（塔城路-嘉戬公路）</t>
  </si>
  <si>
    <t>特色道路</t>
  </si>
  <si>
    <t>新成路两侧绿地及隔离带(塔城路-练祁河)</t>
  </si>
  <si>
    <t>三级绿地</t>
  </si>
  <si>
    <t>叶城路路沿线     公共绿地</t>
  </si>
  <si>
    <t>叶城路南侧绿化（博乐南路至横沥河桥）</t>
  </si>
  <si>
    <t>叶城路（沪嘉高速-横沥河）</t>
  </si>
  <si>
    <t>塔城路沿线              公共绿地</t>
  </si>
  <si>
    <t>迎园西路绿地</t>
  </si>
  <si>
    <t>二级绿地</t>
  </si>
  <si>
    <t>塔城路绿化带（新成路—嘉罗公路）</t>
  </si>
  <si>
    <t>塔城东路两侧绿地、隔离带（新成路—澄浏路）</t>
  </si>
  <si>
    <t>塔城东路沿线零星绿地</t>
  </si>
  <si>
    <t>博乐路沿线       公共绿地</t>
  </si>
  <si>
    <t>博乐南路、墅沟路口绿地</t>
  </si>
  <si>
    <t>一级绿地</t>
  </si>
  <si>
    <t>海关两侧（博乐路、嘉罗公路口）</t>
  </si>
  <si>
    <t>环城河外圈嘉华山庄河边绿化</t>
  </si>
  <si>
    <t>环城河外圈商建公寓前绿地</t>
  </si>
  <si>
    <t>环城河外圈嘉罗公路口绿地</t>
  </si>
  <si>
    <t>澄浏中路沿线                  公共绿地</t>
  </si>
  <si>
    <t>澄浏中路隔离带（嘉罗路－嘉戬路）</t>
  </si>
  <si>
    <t>需补充养护等级</t>
  </si>
  <si>
    <t>澄浏中路隔离带（练祁河桥－嘉戬公路）</t>
  </si>
  <si>
    <t>入城口           公共绿地</t>
  </si>
  <si>
    <t>沪嘉高速收费口西侧绿地</t>
  </si>
  <si>
    <t>原林带</t>
  </si>
  <si>
    <t>区政府周边</t>
  </si>
  <si>
    <t>花卉专项维护</t>
  </si>
  <si>
    <t>海关  重点区域花卉布置</t>
  </si>
  <si>
    <t>重点区域花卉布置1</t>
  </si>
  <si>
    <t>区政府一号门  重点区域花卉布置</t>
  </si>
  <si>
    <t>墅沟路  重点区域花卉布置</t>
  </si>
  <si>
    <t>新成公园、复华公园  重点区域花卉布置</t>
  </si>
  <si>
    <t>重点区域花卉布置2</t>
  </si>
  <si>
    <t>小    计</t>
  </si>
  <si>
    <t>五、2025年嘉定区管绿化行道树设施量（绿容局）</t>
  </si>
  <si>
    <t>行道树树种</t>
  </si>
  <si>
    <t>等级/规格</t>
  </si>
  <si>
    <t>数量（株）</t>
  </si>
  <si>
    <t>新成路 （塔城路—嘉戬公路）</t>
  </si>
  <si>
    <t>悬铃木</t>
  </si>
  <si>
    <t>20-29</t>
  </si>
  <si>
    <t>30-39</t>
  </si>
  <si>
    <t>40以上</t>
  </si>
  <si>
    <t>青桐</t>
  </si>
  <si>
    <t>10-19</t>
  </si>
  <si>
    <t>新成路（塔城路—练祁河）</t>
  </si>
  <si>
    <t>榉树</t>
  </si>
  <si>
    <t>澄浏中路 （嘉戬公路-嘉罗路）</t>
  </si>
  <si>
    <t>香樟</t>
  </si>
  <si>
    <t>朴树</t>
  </si>
  <si>
    <t>塔城东路 （澄浏中路-嘉罗公路）</t>
  </si>
  <si>
    <t>黄山栾树</t>
  </si>
  <si>
    <t>叶城路 （博乐南路—横沥河桥）</t>
  </si>
  <si>
    <t>博乐路（嘉罗公路-永嘉桥）</t>
  </si>
  <si>
    <t>20-30</t>
  </si>
  <si>
    <t>小   计</t>
  </si>
  <si>
    <t>六、2025年嘉定区管绿化设施量和养护管理项目（新成路街道公共绿地）</t>
  </si>
  <si>
    <t>养护项目</t>
  </si>
  <si>
    <t>养护面积     （平方米）</t>
  </si>
  <si>
    <t>迎园路沿线 公共绿地</t>
  </si>
  <si>
    <t>迎园路（茹水路——和政路）</t>
  </si>
  <si>
    <t>迎园路（和政路——新成路）</t>
  </si>
  <si>
    <t>迎园路（新成路——仓场路）</t>
  </si>
  <si>
    <t>迎园路（仓场路——墅沟路）</t>
  </si>
  <si>
    <t>迎园路（墅沟路——嘉戬公路）</t>
  </si>
  <si>
    <t>墅沟路沿线              绿地</t>
  </si>
  <si>
    <t>墅沟路（澄浏中路——茹水路）</t>
  </si>
  <si>
    <t>墅沟路（茹水路——和政路）</t>
  </si>
  <si>
    <t>墅沟路（和政路——新成路）</t>
  </si>
  <si>
    <t>墅沟路（新成路——迎园路）</t>
  </si>
  <si>
    <t>墅沟路（迎园路——博乐南路）</t>
  </si>
  <si>
    <t>墅沟路（博乐南路——横沥河桥）</t>
  </si>
  <si>
    <t>茹水路沿线            绿地</t>
  </si>
  <si>
    <t>茹水路（塔城东路——迎园路）</t>
  </si>
  <si>
    <t>茹水路（迎园路——仓场路）</t>
  </si>
  <si>
    <t>茹水路（仓场路——墅沟路）</t>
  </si>
  <si>
    <t>茹水路（墅沟路——嘉戬公路）</t>
  </si>
  <si>
    <t>迎园西路沿线绿地</t>
  </si>
  <si>
    <t>迎园西路（塔城东路——迎园中路）</t>
  </si>
  <si>
    <t>迎园西路（迎园中路——仓场路）</t>
  </si>
  <si>
    <t>迎园西路（仓场路——蜡烛河）</t>
  </si>
  <si>
    <t>迎园中路沿线绿地</t>
  </si>
  <si>
    <t>迎园中路（茹水路——和政路）</t>
  </si>
  <si>
    <t>迎园中路（和政路——新成路）</t>
  </si>
  <si>
    <t>迎园中路（迎园路——迎园西路）</t>
  </si>
  <si>
    <t>迎园北路沿线绿地</t>
  </si>
  <si>
    <t>迎园北路（迎园路——迎宾路）</t>
  </si>
  <si>
    <t>迎园北路（迎宾路——迎园西路）</t>
  </si>
  <si>
    <t>迎宾路沿线
绿地</t>
  </si>
  <si>
    <t>迎宾路（新成路——迎园北路）</t>
  </si>
  <si>
    <t>迎宾路（迎园北路——迎园中路）</t>
  </si>
  <si>
    <t>和政路沿线
绿地</t>
  </si>
  <si>
    <t>和政路（塔城东路——练祁河）</t>
  </si>
  <si>
    <t>和政路（塔城东路——迎园路）</t>
  </si>
  <si>
    <t>和政路（迎园路——仓场路）</t>
  </si>
  <si>
    <t>和政路（仓场路——墅沟路）</t>
  </si>
  <si>
    <t>和政路（墅沟路——嘉戬公路）</t>
  </si>
  <si>
    <t>仓场路沿线
绿地</t>
  </si>
  <si>
    <t>仓场路（仓场路倪家浜桥——澄浏 中路）</t>
  </si>
  <si>
    <t>仓场路（澄浏中路——茹水路）</t>
  </si>
  <si>
    <t>仓场路（茹水路——和政路）</t>
  </si>
  <si>
    <t>仓场路（和政路——新成路）</t>
  </si>
  <si>
    <t>嘉罗公路沿线绿地</t>
  </si>
  <si>
    <t>嘉罗公路（一号桥——博乐南路）</t>
  </si>
  <si>
    <t>嘉罗公路（博乐南路——仓场路）</t>
  </si>
  <si>
    <t>嘉罗公路（仓场路——塔城东路）</t>
  </si>
  <si>
    <t>嘉罗公路（塔城东路——东大街）</t>
  </si>
  <si>
    <t>嘉罗公路（永新路——澄浏中路）</t>
  </si>
  <si>
    <t>嘉戬公路沿线绿地</t>
  </si>
  <si>
    <t>嘉戬公路（迎园路——新成路）</t>
  </si>
  <si>
    <t>嘉戬公路（新成路——和政路）</t>
  </si>
  <si>
    <t>嘉戬公路（和政路——茹水路）</t>
  </si>
  <si>
    <t>嘉戬公路（茹水路——澄浏中路）</t>
  </si>
  <si>
    <t>澄浏中路沿线绿地</t>
  </si>
  <si>
    <t>澄浏中路（嘉戬公路——墅沟路）</t>
  </si>
  <si>
    <t>澄浏中路（墅沟路——仓场路）</t>
  </si>
  <si>
    <t>澄浏中路（仓场路——塔城东路）</t>
  </si>
  <si>
    <t>澄浏中路（塔城东路——嘉罗公路）</t>
  </si>
  <si>
    <t>叶城路沿线
绿地</t>
  </si>
  <si>
    <t>叶城路（博乐路——横沥河桥）</t>
  </si>
  <si>
    <t>塔城东路沿线绿地</t>
  </si>
  <si>
    <t>塔城东路（和政路——茹水路）</t>
  </si>
  <si>
    <t>立体绿化</t>
  </si>
  <si>
    <t>蔷薇攀缘植物</t>
  </si>
  <si>
    <t>小女孩月季攀缘植物</t>
  </si>
  <si>
    <t>七、2025年嘉定区管绿化设施量和养护管理项目（新成路街道口袋公园）</t>
  </si>
  <si>
    <t>润苑</t>
  </si>
  <si>
    <t>仓茹绿地</t>
  </si>
  <si>
    <t>和墅绿地</t>
  </si>
  <si>
    <t>迎园广场</t>
  </si>
  <si>
    <t>党建广场</t>
  </si>
  <si>
    <t>蜡烛河绿地及沿河绿化</t>
  </si>
  <si>
    <t>嘉星绿地</t>
  </si>
  <si>
    <t>八、2025年嘉定区管绿化设施量和养护管理项目（新成路街道公园绿地）</t>
  </si>
  <si>
    <t>六七坊沿河步道</t>
  </si>
  <si>
    <t>仓场路澄浏中路西南角</t>
  </si>
  <si>
    <t>新成路嘉戬公路东北角</t>
  </si>
  <si>
    <t>新成路斜泾河南岸</t>
  </si>
  <si>
    <t>迎园路嘉戬公路东北角</t>
  </si>
  <si>
    <t>和政路仓场路西北角</t>
  </si>
  <si>
    <t>九、2025年嘉定区管绿化设施量和养护管理项目（新成路街道花坛花镜）</t>
  </si>
  <si>
    <t>备注说明</t>
  </si>
  <si>
    <t>花镜</t>
  </si>
  <si>
    <t>花镜每年更换2次</t>
  </si>
  <si>
    <t>迎园路和政路路口</t>
  </si>
  <si>
    <t>草花每年更换4次</t>
  </si>
  <si>
    <t>迎园路街道门口</t>
  </si>
  <si>
    <t>迎园路（茹水路——新成路）</t>
  </si>
  <si>
    <t>花箱</t>
  </si>
  <si>
    <t>和政路（塔城东路——仓场路）</t>
  </si>
  <si>
    <t>仓场路新成路路口</t>
  </si>
  <si>
    <t>仓场路澄浏中路路口</t>
  </si>
  <si>
    <t>嘉戬公路新成路路口</t>
  </si>
  <si>
    <t>墅沟路（区政府3号门门路对面）</t>
  </si>
  <si>
    <t>仓场路（新成路——嘉戬公路）</t>
  </si>
  <si>
    <t>塔城东路（和政路——新成路）</t>
  </si>
  <si>
    <t>十、2025年嘉定区管绿化设施量和养护管理费（新成路街道行道树）</t>
  </si>
  <si>
    <t>新成路街道区域行道树</t>
  </si>
  <si>
    <t>迎园路（茹水路——嘉戬公路）</t>
  </si>
  <si>
    <t>墅沟路（澄浏中路——横沥河桥）</t>
  </si>
  <si>
    <t>乌桕</t>
  </si>
  <si>
    <t>茹水路（塔城东路——嘉戬公路）</t>
  </si>
  <si>
    <t>栾树</t>
  </si>
  <si>
    <t>迎园西路（塔城东路——蜡烛河）</t>
  </si>
  <si>
    <t>水杉</t>
  </si>
  <si>
    <t>女贞</t>
  </si>
  <si>
    <t>广玉兰</t>
  </si>
  <si>
    <t>迎园中路（茹水路——迎园西路）</t>
  </si>
  <si>
    <t>榆树</t>
  </si>
  <si>
    <t>迎园北路（迎园西路——迎园路）</t>
  </si>
  <si>
    <t>白玉兰</t>
  </si>
  <si>
    <t>迎宾路（新成路——迎园中路）</t>
  </si>
  <si>
    <t>白榆</t>
  </si>
  <si>
    <t>和政路（练祁河——嘉戬公路）</t>
  </si>
  <si>
    <t>仓场路（仓场路倪家浜桥——仓场路环城河桥）</t>
  </si>
  <si>
    <t>倪家浜路（塔新路以北）</t>
  </si>
  <si>
    <t>石河子路（南水关路——嘉罗公路）</t>
  </si>
  <si>
    <t>嘉罗公路（一号桥——澄浏中路）</t>
  </si>
  <si>
    <t>十一、嘉定区新成路镇/街道河湖养护设施量清单</t>
  </si>
  <si>
    <t>水体编码</t>
  </si>
  <si>
    <t>水体名称</t>
  </si>
  <si>
    <t>等级</t>
  </si>
  <si>
    <t>是否跨镇</t>
  </si>
  <si>
    <t>养护长度
（米）</t>
  </si>
  <si>
    <t>养护面积
（平方米）</t>
  </si>
  <si>
    <t>堤防护岸（米）</t>
  </si>
  <si>
    <t>防汛通道
（平方米）</t>
  </si>
  <si>
    <t>绿化
（平方米）</t>
  </si>
  <si>
    <t>景观设施（处）</t>
  </si>
  <si>
    <t>栏杆
（米）</t>
  </si>
  <si>
    <t>拦截设施（处）</t>
  </si>
  <si>
    <t>箱涵、管涵（个）</t>
  </si>
  <si>
    <t>标牌
（块）</t>
  </si>
  <si>
    <t>水质维护设施（个）</t>
  </si>
  <si>
    <t>直立式</t>
  </si>
  <si>
    <t>斜坡式</t>
  </si>
  <si>
    <t>JD255</t>
  </si>
  <si>
    <t>倪家浜</t>
  </si>
  <si>
    <t>镇管</t>
  </si>
  <si>
    <t>是</t>
  </si>
  <si>
    <t>JD1430</t>
  </si>
  <si>
    <t>徐家河</t>
  </si>
  <si>
    <t>JD1434</t>
  </si>
  <si>
    <t>否</t>
  </si>
  <si>
    <t>JD1703</t>
  </si>
  <si>
    <t>陆家浜河</t>
  </si>
  <si>
    <t>JDw266</t>
  </si>
  <si>
    <t>新成陈家河</t>
  </si>
  <si>
    <t>JD1429</t>
  </si>
  <si>
    <t>JDw338</t>
  </si>
  <si>
    <t>无花河</t>
  </si>
  <si>
    <t>JDw281</t>
  </si>
  <si>
    <t>钱家厅河</t>
  </si>
  <si>
    <t>JDw1537</t>
  </si>
  <si>
    <t>新成王家河</t>
  </si>
  <si>
    <t>JD1428</t>
  </si>
  <si>
    <t>JDw278</t>
  </si>
  <si>
    <t>区政府河</t>
  </si>
  <si>
    <t>JDw287</t>
  </si>
  <si>
    <t>李家河</t>
  </si>
  <si>
    <t>JD975</t>
  </si>
  <si>
    <t>老练祁河</t>
  </si>
  <si>
    <t>JD1429+1</t>
  </si>
  <si>
    <t>村级</t>
  </si>
  <si>
    <t>JDw263</t>
  </si>
  <si>
    <t>鹤辉浜</t>
  </si>
  <si>
    <t>其他</t>
  </si>
  <si>
    <t>JDw63</t>
  </si>
  <si>
    <t>澄桥菜场宅河</t>
  </si>
  <si>
    <t>JDw1233</t>
  </si>
  <si>
    <t>浦家东侧河</t>
  </si>
  <si>
    <t>小微</t>
  </si>
  <si>
    <t>JDw747</t>
  </si>
  <si>
    <t>新成村小圆团河</t>
  </si>
  <si>
    <t>十二、雨水管道设施量（新成路街道）</t>
  </si>
  <si>
    <t>路名</t>
  </si>
  <si>
    <t>起止点</t>
  </si>
  <si>
    <t>管道长度（米）</t>
  </si>
  <si>
    <r>
      <rPr>
        <sz val="10"/>
        <rFont val="宋体"/>
        <charset val="134"/>
      </rPr>
      <t>窨井数量</t>
    </r>
    <r>
      <rPr>
        <sz val="10"/>
        <rFont val="Times New Roman"/>
        <charset val="134"/>
      </rPr>
      <t xml:space="preserve">                (</t>
    </r>
    <r>
      <rPr>
        <sz val="10"/>
        <rFont val="宋体"/>
        <charset val="134"/>
      </rPr>
      <t>座</t>
    </r>
    <r>
      <rPr>
        <sz val="10"/>
        <rFont val="Times New Roman"/>
        <charset val="134"/>
      </rPr>
      <t>)</t>
    </r>
  </si>
  <si>
    <r>
      <rPr>
        <sz val="10"/>
        <rFont val="宋体"/>
        <charset val="134"/>
      </rPr>
      <t>雨水口数量</t>
    </r>
    <r>
      <rPr>
        <sz val="10"/>
        <rFont val="Times New Roman"/>
        <charset val="134"/>
      </rPr>
      <t xml:space="preserve">                                    </t>
    </r>
    <r>
      <rPr>
        <sz val="10"/>
        <rFont val="宋体"/>
        <charset val="134"/>
      </rPr>
      <t>（座）</t>
    </r>
  </si>
  <si>
    <r>
      <rPr>
        <sz val="10"/>
        <rFont val="Times New Roman"/>
        <charset val="134"/>
      </rPr>
      <t xml:space="preserve">                        </t>
    </r>
    <r>
      <rPr>
        <sz val="10"/>
        <rFont val="宋体"/>
        <charset val="134"/>
      </rPr>
      <t>连管长度</t>
    </r>
    <r>
      <rPr>
        <sz val="10"/>
        <rFont val="Times New Roman"/>
        <charset val="134"/>
      </rPr>
      <t xml:space="preserve">                      (</t>
    </r>
    <r>
      <rPr>
        <sz val="10"/>
        <rFont val="宋体"/>
        <charset val="134"/>
      </rPr>
      <t>米</t>
    </r>
    <r>
      <rPr>
        <sz val="10"/>
        <rFont val="Times New Roman"/>
        <charset val="134"/>
      </rPr>
      <t>)</t>
    </r>
  </si>
  <si>
    <t>合计长度（米）</t>
  </si>
  <si>
    <t>起点</t>
  </si>
  <si>
    <t>止点</t>
  </si>
  <si>
    <r>
      <rPr>
        <sz val="10"/>
        <rFont val="宋体"/>
        <charset val="134"/>
      </rPr>
      <t>小型</t>
    </r>
    <r>
      <rPr>
        <sz val="10"/>
        <rFont val="Times New Roman"/>
        <charset val="134"/>
      </rPr>
      <t xml:space="preserve">            </t>
    </r>
    <r>
      <rPr>
        <sz val="10"/>
        <rFont val="宋体"/>
        <charset val="134"/>
      </rPr>
      <t>φ</t>
    </r>
    <r>
      <rPr>
        <sz val="10"/>
        <rFont val="Times New Roman"/>
        <charset val="134"/>
      </rPr>
      <t>150-</t>
    </r>
    <r>
      <rPr>
        <sz val="10"/>
        <rFont val="宋体"/>
        <charset val="134"/>
      </rPr>
      <t>φ</t>
    </r>
    <r>
      <rPr>
        <sz val="10"/>
        <rFont val="Times New Roman"/>
        <charset val="134"/>
      </rPr>
      <t>530</t>
    </r>
  </si>
  <si>
    <r>
      <rPr>
        <sz val="10"/>
        <rFont val="Times New Roman"/>
        <charset val="134"/>
      </rPr>
      <t xml:space="preserve"> </t>
    </r>
    <r>
      <rPr>
        <sz val="10"/>
        <rFont val="宋体"/>
        <charset val="134"/>
      </rPr>
      <t>中型</t>
    </r>
    <r>
      <rPr>
        <sz val="10"/>
        <rFont val="Times New Roman"/>
        <charset val="134"/>
      </rPr>
      <t xml:space="preserve">                   </t>
    </r>
    <r>
      <rPr>
        <sz val="10"/>
        <rFont val="宋体"/>
        <charset val="134"/>
      </rPr>
      <t>φ</t>
    </r>
    <r>
      <rPr>
        <sz val="10"/>
        <rFont val="Times New Roman"/>
        <charset val="134"/>
      </rPr>
      <t>600-</t>
    </r>
    <r>
      <rPr>
        <sz val="10"/>
        <rFont val="宋体"/>
        <charset val="134"/>
      </rPr>
      <t>φ</t>
    </r>
    <r>
      <rPr>
        <sz val="10"/>
        <rFont val="Times New Roman"/>
        <charset val="134"/>
      </rPr>
      <t>1000</t>
    </r>
  </si>
  <si>
    <r>
      <rPr>
        <sz val="10"/>
        <rFont val="宋体"/>
        <charset val="134"/>
      </rPr>
      <t>大型</t>
    </r>
    <r>
      <rPr>
        <sz val="10"/>
        <rFont val="Times New Roman"/>
        <charset val="134"/>
      </rPr>
      <t xml:space="preserve">                   </t>
    </r>
    <r>
      <rPr>
        <sz val="10"/>
        <rFont val="宋体"/>
        <charset val="134"/>
      </rPr>
      <t>φ</t>
    </r>
    <r>
      <rPr>
        <sz val="10"/>
        <rFont val="Times New Roman"/>
        <charset val="134"/>
      </rPr>
      <t>1050-</t>
    </r>
    <r>
      <rPr>
        <sz val="10"/>
        <rFont val="宋体"/>
        <charset val="134"/>
      </rPr>
      <t>φ</t>
    </r>
    <r>
      <rPr>
        <sz val="10"/>
        <rFont val="Times New Roman"/>
        <charset val="134"/>
      </rPr>
      <t>1400</t>
    </r>
  </si>
  <si>
    <r>
      <rPr>
        <sz val="10"/>
        <rFont val="宋体"/>
        <charset val="134"/>
      </rPr>
      <t>特大型</t>
    </r>
    <r>
      <rPr>
        <sz val="10"/>
        <rFont val="Times New Roman"/>
        <charset val="134"/>
      </rPr>
      <t xml:space="preserve">              </t>
    </r>
    <r>
      <rPr>
        <sz val="10"/>
        <rFont val="宋体"/>
        <charset val="134"/>
      </rPr>
      <t>≧φ</t>
    </r>
    <r>
      <rPr>
        <sz val="10"/>
        <rFont val="Times New Roman"/>
        <charset val="134"/>
      </rPr>
      <t>1500</t>
    </r>
  </si>
  <si>
    <t>小计</t>
  </si>
  <si>
    <t>主井</t>
  </si>
  <si>
    <t>副井</t>
  </si>
  <si>
    <t>Ⅰ</t>
  </si>
  <si>
    <t>Ⅱ</t>
  </si>
  <si>
    <t>Ⅲ</t>
  </si>
  <si>
    <t>嘉戬公路</t>
  </si>
  <si>
    <t>倪家浜河</t>
  </si>
  <si>
    <t>塔城路</t>
  </si>
  <si>
    <t>横沥河</t>
  </si>
  <si>
    <t>练祁河</t>
  </si>
  <si>
    <t>嘉罗公路</t>
  </si>
  <si>
    <t>仓场东路桥</t>
  </si>
  <si>
    <t>2号桥</t>
  </si>
  <si>
    <t>塔新路</t>
  </si>
  <si>
    <t>迎园中学</t>
  </si>
  <si>
    <r>
      <rPr>
        <b/>
        <sz val="11"/>
        <rFont val="宋体"/>
        <charset val="134"/>
      </rPr>
      <t>十三</t>
    </r>
    <r>
      <rPr>
        <b/>
        <sz val="14"/>
        <rFont val="宋体"/>
        <charset val="134"/>
      </rPr>
      <t>、</t>
    </r>
    <r>
      <rPr>
        <b/>
        <sz val="14"/>
        <rFont val="Times New Roman"/>
        <charset val="134"/>
      </rPr>
      <t xml:space="preserve">  </t>
    </r>
    <r>
      <rPr>
        <b/>
        <sz val="14"/>
        <rFont val="宋体"/>
        <charset val="134"/>
      </rPr>
      <t>污水管道设施量（新成路街道）</t>
    </r>
  </si>
  <si>
    <t>窨井数量                (座)</t>
  </si>
  <si>
    <t xml:space="preserve">                        连管长度  (米)</t>
  </si>
  <si>
    <t xml:space="preserve">        小型        φ150-φ530</t>
  </si>
  <si>
    <t xml:space="preserve">       中型         φ600-φ1000</t>
  </si>
  <si>
    <t xml:space="preserve">          大型        φ1050-φ1400</t>
  </si>
  <si>
    <t xml:space="preserve">      特大型         ≧φ1500</t>
  </si>
  <si>
    <t>博乐路</t>
  </si>
  <si>
    <t>提升泵1台</t>
  </si>
  <si>
    <t>十四、新成路街道公厕设施量</t>
  </si>
  <si>
    <t>公厕名称</t>
  </si>
  <si>
    <t>地址</t>
  </si>
  <si>
    <t>公共厕所类型</t>
  </si>
  <si>
    <t>公共厕所等级</t>
  </si>
  <si>
    <t>公共厕所面积</t>
  </si>
  <si>
    <t>公厕基本信息</t>
  </si>
  <si>
    <t>服务时间</t>
  </si>
  <si>
    <r>
      <rPr>
        <sz val="10"/>
        <color rgb="FF000000"/>
        <rFont val="仿宋_GB2312"/>
        <charset val="134"/>
      </rPr>
      <t>工具间（</t>
    </r>
    <r>
      <rPr>
        <sz val="10"/>
        <color rgb="FF000000"/>
        <rFont val="宋体"/>
        <charset val="134"/>
      </rPr>
      <t>㎡</t>
    </r>
    <r>
      <rPr>
        <sz val="10"/>
        <color rgb="FF000000"/>
        <rFont val="仿宋_GB2312"/>
        <charset val="134"/>
      </rPr>
      <t>）</t>
    </r>
  </si>
  <si>
    <r>
      <rPr>
        <sz val="10"/>
        <color rgb="FF000000"/>
        <rFont val="仿宋_GB2312"/>
        <charset val="134"/>
      </rPr>
      <t>休息室（</t>
    </r>
    <r>
      <rPr>
        <sz val="10"/>
        <color rgb="FF000000"/>
        <rFont val="宋体"/>
        <charset val="134"/>
      </rPr>
      <t>㎡</t>
    </r>
    <r>
      <rPr>
        <sz val="10"/>
        <color rgb="FF000000"/>
        <rFont val="仿宋_GB2312"/>
        <charset val="134"/>
      </rPr>
      <t>）</t>
    </r>
  </si>
  <si>
    <t>男厕</t>
  </si>
  <si>
    <t>女厕</t>
  </si>
  <si>
    <t>通用厕间数</t>
  </si>
  <si>
    <t>第三卫生间数</t>
  </si>
  <si>
    <t>无障碍设施数
注：厕间指单独一间房</t>
  </si>
  <si>
    <t>拖把池数</t>
  </si>
  <si>
    <t>洗手池数</t>
  </si>
  <si>
    <t>烘手器数</t>
  </si>
  <si>
    <t>格栅井数</t>
  </si>
  <si>
    <t>灯具数</t>
  </si>
  <si>
    <t>自动取纸机数</t>
  </si>
  <si>
    <t>是否提供热水洗手</t>
  </si>
  <si>
    <t>是否有一键呼救器</t>
  </si>
  <si>
    <t>是否安装智慧系统</t>
  </si>
  <si>
    <t>污物（水）处置类型（属于的√）</t>
  </si>
  <si>
    <t>倒粪口（个）</t>
  </si>
  <si>
    <t>男蹲位数</t>
  </si>
  <si>
    <t>男座位数</t>
  </si>
  <si>
    <t>男站位数</t>
  </si>
  <si>
    <t>女蹲位数</t>
  </si>
  <si>
    <t>女座位数</t>
  </si>
  <si>
    <t>纳入市政网管（污水）</t>
  </si>
  <si>
    <t>未纳入市政网管</t>
  </si>
  <si>
    <t>厕间
（间）</t>
  </si>
  <si>
    <t>厕位
（个）</t>
  </si>
  <si>
    <t>环卫抽运</t>
  </si>
  <si>
    <t>环卫未抽运</t>
  </si>
  <si>
    <t>化粪池
（三隔池）</t>
  </si>
  <si>
    <t>化粪池
（无三隔池）</t>
  </si>
  <si>
    <t>直排</t>
  </si>
  <si>
    <t>迎园路公厕</t>
  </si>
  <si>
    <t>迎园路仓场路路口</t>
  </si>
  <si>
    <t>固定式</t>
  </si>
  <si>
    <t>一类</t>
  </si>
  <si>
    <t>√</t>
  </si>
  <si>
    <t>文化广场公厕</t>
  </si>
  <si>
    <t>皋成菜场对面</t>
  </si>
  <si>
    <t>二类</t>
  </si>
  <si>
    <t>迎园菜场公厕</t>
  </si>
  <si>
    <t>迎园路580号</t>
  </si>
  <si>
    <t>迎园广场公厕</t>
  </si>
  <si>
    <t>迎园广场内</t>
  </si>
  <si>
    <t>和政路公厕</t>
  </si>
  <si>
    <t>和政路525号</t>
  </si>
  <si>
    <t>农工商公厕</t>
  </si>
  <si>
    <t>新成路农工商超市后</t>
  </si>
  <si>
    <t>三类</t>
  </si>
  <si>
    <t>合计（6座）</t>
  </si>
  <si>
    <t>综合养护候车亭设施量申报清单</t>
  </si>
  <si>
    <t>站名</t>
  </si>
  <si>
    <t>途经线路</t>
  </si>
  <si>
    <t>车向</t>
  </si>
  <si>
    <t>养护单位</t>
  </si>
  <si>
    <t>类型</t>
  </si>
  <si>
    <t>迎园路墅沟路站</t>
  </si>
  <si>
    <t>嘉定1路、嘉定14路</t>
  </si>
  <si>
    <t>港湾式</t>
  </si>
  <si>
    <t>往返</t>
  </si>
  <si>
    <t>迎园路仓场路站</t>
  </si>
  <si>
    <t>迎园路茹水路站</t>
  </si>
  <si>
    <t>嘉定5路、嘉定10路</t>
  </si>
  <si>
    <t>仓场路嘉罗公路站</t>
  </si>
  <si>
    <t>嘉定4路</t>
  </si>
  <si>
    <t>迎园三坊站</t>
  </si>
  <si>
    <t>嘉定3路、嘉定14路</t>
  </si>
  <si>
    <t>仓场路新成路站</t>
  </si>
  <si>
    <t>嘉定5路、嘉定10路、嘉定14路、嘉泰线</t>
  </si>
  <si>
    <t>仓场路茹水路站</t>
  </si>
  <si>
    <t>嘉定5路、嘉定14路</t>
  </si>
  <si>
    <t>立杆式</t>
  </si>
  <si>
    <t>仓场路澄浏中路站</t>
  </si>
  <si>
    <t>嘉定14路、嘉泰线、嘉定3路临时站</t>
  </si>
  <si>
    <t>墅沟路迎园路站</t>
  </si>
  <si>
    <t>嘉定6路、嘉定11路</t>
  </si>
  <si>
    <t>嘉珉小区站</t>
  </si>
  <si>
    <t>嘉定11路</t>
  </si>
  <si>
    <t>墅沟路新成路站</t>
  </si>
  <si>
    <t>嘉定3路、嘉定11路</t>
  </si>
  <si>
    <t>墅沟路茹水路站</t>
  </si>
  <si>
    <t>新成路汽车站</t>
  </si>
  <si>
    <t>嘉定5路</t>
  </si>
  <si>
    <t>新成路迎园路站</t>
  </si>
  <si>
    <t>嘉定10路、嘉泰线</t>
  </si>
  <si>
    <t>新成路塔城路站</t>
  </si>
  <si>
    <t>嘉定10路</t>
  </si>
  <si>
    <t>新成路嘉罗公路站</t>
  </si>
  <si>
    <t>嘉定62路、841路</t>
  </si>
  <si>
    <t>澄浏中路嘉戬公路站</t>
  </si>
  <si>
    <t>嘉定11路、嘉泰线</t>
  </si>
  <si>
    <t>澄浏中路迎园路站</t>
  </si>
  <si>
    <t>嘉定3路</t>
  </si>
  <si>
    <t>澄浏中路塔城东路</t>
  </si>
  <si>
    <t>嘉定20路</t>
  </si>
  <si>
    <t>东门站</t>
  </si>
  <si>
    <t>嘉定5路、嘉定10路、嘉定62路、嘉泰线、841路</t>
  </si>
  <si>
    <t>塔城东路和政路站</t>
  </si>
  <si>
    <t>塔城东路澄浏中路站</t>
  </si>
  <si>
    <t>塔新路倪家浜路站</t>
  </si>
  <si>
    <t>嘉定3路、嘉定10路</t>
  </si>
  <si>
    <t>叶城路博乐南路站</t>
  </si>
  <si>
    <t>嘉定1路、嘉定6路、嘉定14路、嘉广线</t>
  </si>
  <si>
    <t>叶成路</t>
  </si>
  <si>
    <t>和政路仓场路站</t>
  </si>
  <si>
    <t>茹水路塔城东路站</t>
  </si>
  <si>
    <t>嘉罗公路博乐路站</t>
  </si>
  <si>
    <t>嘉定3路、嘉定4路、嘉定12路、841路</t>
  </si>
  <si>
    <t>嘉华山庄站</t>
  </si>
  <si>
    <t>嘉定3路、嘉定12路</t>
  </si>
  <si>
    <t>迎园十坊站</t>
  </si>
  <si>
    <t>嘉定1路、嘉定12路</t>
  </si>
  <si>
    <t>嘉罗公路塔城路站</t>
  </si>
  <si>
    <t>嘉定68路、沪唐专线</t>
  </si>
  <si>
    <t>澄桥站</t>
  </si>
  <si>
    <t>嘉戬公路茹水路站</t>
  </si>
  <si>
    <t>嘉定58路</t>
  </si>
  <si>
    <t>嘉戬公路迎园路站</t>
  </si>
  <si>
    <t>嘉定1路、嘉定6路、嘉定14路、嘉定58路、嘉定商旅1线</t>
  </si>
  <si>
    <t>和政路嘉戬公路站</t>
  </si>
  <si>
    <t>澄浏中路嘉罗公路站</t>
  </si>
  <si>
    <t>澄浏中路墅沟路</t>
  </si>
  <si>
    <t>嘉定20路、嘉定3路</t>
  </si>
  <si>
    <t>景观照明日常维护项目设施量申报清单</t>
  </si>
  <si>
    <t>设施类别</t>
  </si>
  <si>
    <t>所属（区管/街镇 ）</t>
  </si>
  <si>
    <t>设施名称</t>
  </si>
  <si>
    <t>规格型号</t>
  </si>
  <si>
    <t>功率(W)</t>
  </si>
  <si>
    <r>
      <rPr>
        <b/>
        <sz val="11"/>
        <color rgb="FF000000"/>
        <rFont val="宋体"/>
        <charset val="134"/>
      </rPr>
      <t>总功率</t>
    </r>
    <r>
      <rPr>
        <sz val="11"/>
        <color rgb="FF000000"/>
        <rFont val="宋体"/>
        <charset val="134"/>
      </rPr>
      <t xml:space="preserve"> </t>
    </r>
    <r>
      <rPr>
        <b/>
        <sz val="11"/>
        <color rgb="FF000000"/>
        <rFont val="宋体"/>
        <charset val="134"/>
      </rPr>
      <t>（KW）</t>
    </r>
  </si>
  <si>
    <t>景观灯光</t>
  </si>
  <si>
    <t>强电控制箱</t>
  </si>
  <si>
    <t>支</t>
  </si>
  <si>
    <t>弱点系统控制箱</t>
  </si>
  <si>
    <t>星光灯</t>
  </si>
  <si>
    <t>套</t>
  </si>
  <si>
    <t>树杈射灯</t>
  </si>
  <si>
    <t>绕树灯</t>
  </si>
  <si>
    <t>图案灯</t>
  </si>
  <si>
    <t>水纹灯</t>
  </si>
  <si>
    <t>挂树灯</t>
  </si>
  <si>
    <t>插泥射灯</t>
  </si>
  <si>
    <t>开光电源</t>
  </si>
  <si>
    <t>80w广场LOGO字</t>
  </si>
  <si>
    <t>扶手栏杆小射灯3W</t>
  </si>
  <si>
    <t>2026.6.5质保到期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</si>
</sst>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0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  <numFmt numFmtId="177" formatCode="0.0000"/>
    <numFmt numFmtId="178" formatCode="0_ "/>
    <numFmt numFmtId="179" formatCode="0.00_ "/>
    <numFmt numFmtId="180" formatCode="0.0_);[Red]\(0.0\)"/>
    <numFmt numFmtId="181" formatCode="0;[Red]0"/>
  </numFmts>
  <fonts count="77">
    <font>
      <sz val="11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b/>
      <sz val="11"/>
      <color rgb="FF000000"/>
      <name val="宋体"/>
      <charset val="134"/>
      <scheme val="major"/>
    </font>
    <font>
      <sz val="11"/>
      <color rgb="FF000000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</font>
    <font>
      <b/>
      <sz val="16"/>
      <color rgb="FF000000"/>
      <name val="宋体"/>
      <charset val="134"/>
    </font>
    <font>
      <sz val="12"/>
      <color rgb="FF000000"/>
      <name val="宋体"/>
      <charset val="134"/>
    </font>
    <font>
      <sz val="10"/>
      <color rgb="FF000000"/>
      <name val="仿宋_GB2312"/>
      <charset val="134"/>
    </font>
    <font>
      <sz val="10"/>
      <color indexed="8"/>
      <name val="宋体"/>
      <charset val="134"/>
    </font>
    <font>
      <sz val="10"/>
      <name val="宋体"/>
      <charset val="134"/>
    </font>
    <font>
      <sz val="10"/>
      <color rgb="FF000000"/>
      <name val="Arial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name val="宋体"/>
      <charset val="134"/>
    </font>
    <font>
      <sz val="12"/>
      <name val="宋体"/>
      <charset val="134"/>
    </font>
    <font>
      <b/>
      <sz val="14"/>
      <name val="宋体"/>
      <charset val="134"/>
    </font>
    <font>
      <sz val="10"/>
      <name val="Times New Roman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黑体"/>
      <charset val="134"/>
    </font>
    <font>
      <b/>
      <sz val="10"/>
      <name val="宋体"/>
      <charset val="134"/>
    </font>
    <font>
      <b/>
      <sz val="10"/>
      <color theme="1"/>
      <name val="宋体"/>
      <charset val="134"/>
      <scheme val="minor"/>
    </font>
    <font>
      <b/>
      <sz val="11"/>
      <color theme="1"/>
      <name val="黑体"/>
      <charset val="134"/>
    </font>
    <font>
      <b/>
      <sz val="10"/>
      <color indexed="8"/>
      <name val="宋体"/>
      <charset val="134"/>
    </font>
    <font>
      <b/>
      <sz val="11"/>
      <color indexed="8"/>
      <name val="宋体"/>
      <charset val="134"/>
    </font>
    <font>
      <sz val="10"/>
      <color rgb="FF000000"/>
      <name val="宋体"/>
      <charset val="134"/>
      <scheme val="minor"/>
    </font>
    <font>
      <sz val="10"/>
      <color rgb="FFFF0000"/>
      <name val="宋体"/>
      <charset val="134"/>
      <scheme val="minor"/>
    </font>
    <font>
      <b/>
      <sz val="10"/>
      <name val="宋体"/>
      <charset val="134"/>
      <scheme val="minor"/>
    </font>
    <font>
      <b/>
      <sz val="11"/>
      <name val="黑体"/>
      <charset val="134"/>
    </font>
    <font>
      <sz val="11"/>
      <name val="宋体"/>
      <charset val="134"/>
    </font>
    <font>
      <sz val="10"/>
      <name val="宋体"/>
      <charset val="134"/>
      <scheme val="major"/>
    </font>
    <font>
      <sz val="10"/>
      <color rgb="FF00B050"/>
      <name val="宋体"/>
      <charset val="134"/>
    </font>
    <font>
      <i/>
      <sz val="10"/>
      <name val="宋体"/>
      <charset val="134"/>
    </font>
    <font>
      <sz val="1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Times New Roman"/>
      <charset val="134"/>
    </font>
    <font>
      <sz val="9"/>
      <name val="宋体"/>
      <charset val="134"/>
      <scheme val="minor"/>
    </font>
    <font>
      <i/>
      <sz val="9"/>
      <color theme="4"/>
      <name val="宋体"/>
      <charset val="134"/>
      <scheme val="minor"/>
    </font>
    <font>
      <i/>
      <sz val="9"/>
      <color indexed="12"/>
      <name val="宋体"/>
      <charset val="134"/>
      <scheme val="minor"/>
    </font>
    <font>
      <i/>
      <sz val="9"/>
      <color rgb="FF0000FF"/>
      <name val="宋体"/>
      <charset val="134"/>
      <scheme val="minor"/>
    </font>
    <font>
      <sz val="9"/>
      <color indexed="12"/>
      <name val="宋体"/>
      <charset val="134"/>
      <scheme val="minor"/>
    </font>
    <font>
      <i/>
      <sz val="9"/>
      <name val="宋体"/>
      <charset val="134"/>
      <scheme val="minor"/>
    </font>
    <font>
      <sz val="9"/>
      <color indexed="8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rgb="FF0000FF"/>
      <name val="宋体"/>
      <charset val="134"/>
      <scheme val="minor"/>
    </font>
    <font>
      <b/>
      <sz val="18"/>
      <name val="宋体"/>
      <charset val="134"/>
      <scheme val="minor"/>
    </font>
    <font>
      <b/>
      <sz val="12"/>
      <name val="宋体"/>
      <charset val="134"/>
      <scheme val="minor"/>
    </font>
    <font>
      <sz val="12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vertAlign val="superscript"/>
      <sz val="9"/>
      <name val="宋体"/>
      <charset val="134"/>
    </font>
    <font>
      <b/>
      <sz val="14"/>
      <name val="Times New Roman"/>
      <charset val="134"/>
    </font>
    <font>
      <vertAlign val="superscript"/>
      <sz val="10"/>
      <name val="宋体"/>
      <charset val="134"/>
      <scheme val="minor"/>
    </font>
    <font>
      <sz val="9"/>
      <name val="宋体"/>
      <charset val="134"/>
    </font>
    <font>
      <sz val="11"/>
      <color rgb="FF000000"/>
      <name val="宋体"/>
      <charset val="134"/>
    </font>
    <font>
      <sz val="10"/>
      <color rgb="FF000000"/>
      <name val="宋体"/>
      <charset val="134"/>
    </font>
    <font>
      <vertAlign val="superscript"/>
      <sz val="10"/>
      <name val="宋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9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1" fillId="0" borderId="0" applyNumberFormat="0" applyFill="0" applyBorder="0" applyAlignment="0" applyProtection="0">
      <alignment vertical="center"/>
    </xf>
    <xf numFmtId="0" fontId="52" fillId="0" borderId="0" applyNumberFormat="0" applyFill="0" applyBorder="0" applyAlignment="0" applyProtection="0">
      <alignment vertical="center"/>
    </xf>
    <xf numFmtId="0" fontId="0" fillId="5" borderId="22" applyNumberFormat="0" applyFont="0" applyAlignment="0" applyProtection="0">
      <alignment vertical="center"/>
    </xf>
    <xf numFmtId="0" fontId="53" fillId="0" borderId="0" applyNumberFormat="0" applyFill="0" applyBorder="0" applyAlignment="0" applyProtection="0">
      <alignment vertical="center"/>
    </xf>
    <xf numFmtId="0" fontId="54" fillId="0" borderId="0" applyNumberFormat="0" applyFill="0" applyBorder="0" applyAlignment="0" applyProtection="0">
      <alignment vertical="center"/>
    </xf>
    <xf numFmtId="0" fontId="55" fillId="0" borderId="0" applyNumberFormat="0" applyFill="0" applyBorder="0" applyAlignment="0" applyProtection="0">
      <alignment vertical="center"/>
    </xf>
    <xf numFmtId="0" fontId="56" fillId="0" borderId="23" applyNumberFormat="0" applyFill="0" applyAlignment="0" applyProtection="0">
      <alignment vertical="center"/>
    </xf>
    <xf numFmtId="0" fontId="57" fillId="0" borderId="23" applyNumberFormat="0" applyFill="0" applyAlignment="0" applyProtection="0">
      <alignment vertical="center"/>
    </xf>
    <xf numFmtId="0" fontId="58" fillId="0" borderId="24" applyNumberFormat="0" applyFill="0" applyAlignment="0" applyProtection="0">
      <alignment vertical="center"/>
    </xf>
    <xf numFmtId="0" fontId="58" fillId="0" borderId="0" applyNumberFormat="0" applyFill="0" applyBorder="0" applyAlignment="0" applyProtection="0">
      <alignment vertical="center"/>
    </xf>
    <xf numFmtId="0" fontId="59" fillId="6" borderId="25" applyNumberFormat="0" applyAlignment="0" applyProtection="0">
      <alignment vertical="center"/>
    </xf>
    <xf numFmtId="0" fontId="60" fillId="7" borderId="26" applyNumberFormat="0" applyAlignment="0" applyProtection="0">
      <alignment vertical="center"/>
    </xf>
    <xf numFmtId="0" fontId="61" fillId="7" borderId="25" applyNumberFormat="0" applyAlignment="0" applyProtection="0">
      <alignment vertical="center"/>
    </xf>
    <xf numFmtId="0" fontId="62" fillId="8" borderId="27" applyNumberFormat="0" applyAlignment="0" applyProtection="0">
      <alignment vertical="center"/>
    </xf>
    <xf numFmtId="0" fontId="63" fillId="0" borderId="28" applyNumberFormat="0" applyFill="0" applyAlignment="0" applyProtection="0">
      <alignment vertical="center"/>
    </xf>
    <xf numFmtId="0" fontId="64" fillId="0" borderId="29" applyNumberFormat="0" applyFill="0" applyAlignment="0" applyProtection="0">
      <alignment vertical="center"/>
    </xf>
    <xf numFmtId="0" fontId="65" fillId="9" borderId="0" applyNumberFormat="0" applyBorder="0" applyAlignment="0" applyProtection="0">
      <alignment vertical="center"/>
    </xf>
    <xf numFmtId="0" fontId="66" fillId="10" borderId="0" applyNumberFormat="0" applyBorder="0" applyAlignment="0" applyProtection="0">
      <alignment vertical="center"/>
    </xf>
    <xf numFmtId="0" fontId="67" fillId="11" borderId="0" applyNumberFormat="0" applyBorder="0" applyAlignment="0" applyProtection="0">
      <alignment vertical="center"/>
    </xf>
    <xf numFmtId="0" fontId="68" fillId="12" borderId="0" applyNumberFormat="0" applyBorder="0" applyAlignment="0" applyProtection="0">
      <alignment vertical="center"/>
    </xf>
    <xf numFmtId="0" fontId="69" fillId="13" borderId="0" applyNumberFormat="0" applyBorder="0" applyAlignment="0" applyProtection="0">
      <alignment vertical="center"/>
    </xf>
    <xf numFmtId="0" fontId="69" fillId="14" borderId="0" applyNumberFormat="0" applyBorder="0" applyAlignment="0" applyProtection="0">
      <alignment vertical="center"/>
    </xf>
    <xf numFmtId="0" fontId="68" fillId="15" borderId="0" applyNumberFormat="0" applyBorder="0" applyAlignment="0" applyProtection="0">
      <alignment vertical="center"/>
    </xf>
    <xf numFmtId="0" fontId="68" fillId="16" borderId="0" applyNumberFormat="0" applyBorder="0" applyAlignment="0" applyProtection="0">
      <alignment vertical="center"/>
    </xf>
    <xf numFmtId="0" fontId="69" fillId="17" borderId="0" applyNumberFormat="0" applyBorder="0" applyAlignment="0" applyProtection="0">
      <alignment vertical="center"/>
    </xf>
    <xf numFmtId="0" fontId="69" fillId="18" borderId="0" applyNumberFormat="0" applyBorder="0" applyAlignment="0" applyProtection="0">
      <alignment vertical="center"/>
    </xf>
    <xf numFmtId="0" fontId="68" fillId="19" borderId="0" applyNumberFormat="0" applyBorder="0" applyAlignment="0" applyProtection="0">
      <alignment vertical="center"/>
    </xf>
    <xf numFmtId="0" fontId="68" fillId="20" borderId="0" applyNumberFormat="0" applyBorder="0" applyAlignment="0" applyProtection="0">
      <alignment vertical="center"/>
    </xf>
    <xf numFmtId="0" fontId="69" fillId="21" borderId="0" applyNumberFormat="0" applyBorder="0" applyAlignment="0" applyProtection="0">
      <alignment vertical="center"/>
    </xf>
    <xf numFmtId="0" fontId="69" fillId="22" borderId="0" applyNumberFormat="0" applyBorder="0" applyAlignment="0" applyProtection="0">
      <alignment vertical="center"/>
    </xf>
    <xf numFmtId="0" fontId="68" fillId="23" borderId="0" applyNumberFormat="0" applyBorder="0" applyAlignment="0" applyProtection="0">
      <alignment vertical="center"/>
    </xf>
    <xf numFmtId="0" fontId="68" fillId="24" borderId="0" applyNumberFormat="0" applyBorder="0" applyAlignment="0" applyProtection="0">
      <alignment vertical="center"/>
    </xf>
    <xf numFmtId="0" fontId="69" fillId="25" borderId="0" applyNumberFormat="0" applyBorder="0" applyAlignment="0" applyProtection="0">
      <alignment vertical="center"/>
    </xf>
    <xf numFmtId="0" fontId="69" fillId="26" borderId="0" applyNumberFormat="0" applyBorder="0" applyAlignment="0" applyProtection="0">
      <alignment vertical="center"/>
    </xf>
    <xf numFmtId="0" fontId="68" fillId="27" borderId="0" applyNumberFormat="0" applyBorder="0" applyAlignment="0" applyProtection="0">
      <alignment vertical="center"/>
    </xf>
    <xf numFmtId="0" fontId="68" fillId="28" borderId="0" applyNumberFormat="0" applyBorder="0" applyAlignment="0" applyProtection="0">
      <alignment vertical="center"/>
    </xf>
    <xf numFmtId="0" fontId="69" fillId="29" borderId="0" applyNumberFormat="0" applyBorder="0" applyAlignment="0" applyProtection="0">
      <alignment vertical="center"/>
    </xf>
    <xf numFmtId="0" fontId="69" fillId="30" borderId="0" applyNumberFormat="0" applyBorder="0" applyAlignment="0" applyProtection="0">
      <alignment vertical="center"/>
    </xf>
    <xf numFmtId="0" fontId="68" fillId="31" borderId="0" applyNumberFormat="0" applyBorder="0" applyAlignment="0" applyProtection="0">
      <alignment vertical="center"/>
    </xf>
    <xf numFmtId="0" fontId="68" fillId="32" borderId="0" applyNumberFormat="0" applyBorder="0" applyAlignment="0" applyProtection="0">
      <alignment vertical="center"/>
    </xf>
    <xf numFmtId="0" fontId="69" fillId="33" borderId="0" applyNumberFormat="0" applyBorder="0" applyAlignment="0" applyProtection="0">
      <alignment vertical="center"/>
    </xf>
    <xf numFmtId="0" fontId="69" fillId="34" borderId="0" applyNumberFormat="0" applyBorder="0" applyAlignment="0" applyProtection="0">
      <alignment vertical="center"/>
    </xf>
    <xf numFmtId="0" fontId="68" fillId="35" borderId="0" applyNumberFormat="0" applyBorder="0" applyAlignment="0" applyProtection="0">
      <alignment vertical="center"/>
    </xf>
    <xf numFmtId="0" fontId="17" fillId="0" borderId="0">
      <alignment vertical="center"/>
    </xf>
  </cellStyleXfs>
  <cellXfs count="27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/>
    </xf>
    <xf numFmtId="0" fontId="4" fillId="0" borderId="0" xfId="0" applyFont="1" applyFill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0" fillId="0" borderId="5" xfId="0" applyFont="1" applyBorder="1">
      <alignment vertical="center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0" fontId="10" fillId="0" borderId="7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 wrapText="1"/>
    </xf>
    <xf numFmtId="0" fontId="11" fillId="0" borderId="12" xfId="0" applyNumberFormat="1" applyFont="1" applyFill="1" applyBorder="1" applyAlignment="1">
      <alignment horizontal="center" vertical="center" wrapText="1"/>
    </xf>
    <xf numFmtId="0" fontId="12" fillId="0" borderId="12" xfId="0" applyNumberFormat="1" applyFont="1" applyFill="1" applyBorder="1" applyAlignment="1">
      <alignment horizontal="left" vertical="center" wrapText="1"/>
    </xf>
    <xf numFmtId="0" fontId="12" fillId="0" borderId="12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0" fontId="16" fillId="0" borderId="13" xfId="0" applyFont="1" applyFill="1" applyBorder="1" applyAlignment="1">
      <alignment horizontal="center" vertical="center" readingOrder="1"/>
    </xf>
    <xf numFmtId="0" fontId="16" fillId="0" borderId="0" xfId="0" applyFont="1" applyFill="1" applyBorder="1" applyAlignment="1">
      <alignment horizontal="center" vertical="center" readingOrder="1"/>
    </xf>
    <xf numFmtId="0" fontId="17" fillId="0" borderId="0" xfId="0" applyFont="1" applyFill="1" applyBorder="1" applyAlignment="1">
      <alignment wrapText="1" shrinkToFit="1"/>
    </xf>
    <xf numFmtId="0" fontId="12" fillId="0" borderId="1" xfId="0" applyFont="1" applyFill="1" applyBorder="1" applyAlignment="1">
      <alignment horizontal="center" vertical="center" textRotation="255" wrapText="1" shrinkToFit="1"/>
    </xf>
    <xf numFmtId="0" fontId="12" fillId="0" borderId="1" xfId="0" applyFont="1" applyFill="1" applyBorder="1" applyAlignment="1">
      <alignment horizontal="center" vertical="center" wrapText="1" shrinkToFit="1"/>
    </xf>
    <xf numFmtId="0" fontId="12" fillId="0" borderId="1" xfId="22" applyFont="1" applyFill="1" applyBorder="1" applyAlignment="1">
      <alignment horizontal="center" vertical="center" wrapText="1" shrinkToFit="1"/>
    </xf>
    <xf numFmtId="0" fontId="12" fillId="0" borderId="1" xfId="22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wrapText="1" shrinkToFit="1"/>
    </xf>
    <xf numFmtId="176" fontId="12" fillId="0" borderId="1" xfId="29" applyNumberFormat="1" applyFont="1" applyFill="1" applyBorder="1" applyAlignment="1">
      <alignment horizontal="center" vertical="center" wrapText="1" shrinkToFit="1"/>
    </xf>
    <xf numFmtId="0" fontId="12" fillId="0" borderId="1" xfId="29" applyFont="1" applyFill="1" applyBorder="1" applyAlignment="1">
      <alignment horizontal="center" vertical="center" wrapText="1" shrinkToFit="1"/>
    </xf>
    <xf numFmtId="0" fontId="12" fillId="2" borderId="1" xfId="29" applyFont="1" applyFill="1" applyBorder="1" applyAlignment="1">
      <alignment horizontal="center" vertical="center" wrapText="1" shrinkToFit="1"/>
    </xf>
    <xf numFmtId="0" fontId="18" fillId="0" borderId="0" xfId="0" applyFont="1" applyFill="1" applyBorder="1" applyAlignment="1">
      <alignment horizontal="center" vertical="center" readingOrder="1"/>
    </xf>
    <xf numFmtId="0" fontId="12" fillId="0" borderId="12" xfId="0" applyFont="1" applyFill="1" applyBorder="1" applyAlignment="1">
      <alignment horizontal="center" vertical="center" readingOrder="1"/>
    </xf>
    <xf numFmtId="0" fontId="12" fillId="0" borderId="14" xfId="0" applyFont="1" applyFill="1" applyBorder="1" applyAlignment="1">
      <alignment horizontal="center" vertical="center" wrapText="1"/>
    </xf>
    <xf numFmtId="0" fontId="12" fillId="0" borderId="15" xfId="0" applyFont="1" applyFill="1" applyBorder="1" applyAlignment="1">
      <alignment horizontal="center" vertical="center" wrapText="1"/>
    </xf>
    <xf numFmtId="0" fontId="12" fillId="0" borderId="14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/>
    </xf>
    <xf numFmtId="0" fontId="12" fillId="0" borderId="16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vertical="center" wrapText="1"/>
    </xf>
    <xf numFmtId="0" fontId="19" fillId="0" borderId="12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readingOrder="1"/>
    </xf>
    <xf numFmtId="0" fontId="19" fillId="0" borderId="1" xfId="0" applyFont="1" applyFill="1" applyBorder="1" applyAlignment="1">
      <alignment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12" fillId="0" borderId="11" xfId="0" applyFont="1" applyFill="1" applyBorder="1" applyAlignment="1">
      <alignment horizontal="center" vertical="center" wrapText="1"/>
    </xf>
    <xf numFmtId="176" fontId="12" fillId="0" borderId="1" xfId="2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vertical="center"/>
    </xf>
    <xf numFmtId="176" fontId="12" fillId="2" borderId="1" xfId="0" applyNumberFormat="1" applyFont="1" applyFill="1" applyBorder="1" applyAlignment="1"/>
    <xf numFmtId="0" fontId="20" fillId="0" borderId="0" xfId="0" applyFont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 wrapText="1"/>
    </xf>
    <xf numFmtId="177" fontId="21" fillId="0" borderId="1" xfId="0" applyNumberFormat="1" applyFont="1" applyBorder="1" applyAlignment="1">
      <alignment horizontal="center" vertical="center" wrapText="1"/>
    </xf>
    <xf numFmtId="0" fontId="15" fillId="0" borderId="1" xfId="0" applyFont="1" applyBorder="1">
      <alignment vertical="center"/>
    </xf>
    <xf numFmtId="1" fontId="21" fillId="0" borderId="1" xfId="0" applyNumberFormat="1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2" fontId="21" fillId="0" borderId="1" xfId="0" applyNumberFormat="1" applyFont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1" fontId="21" fillId="0" borderId="1" xfId="0" applyNumberFormat="1" applyFont="1" applyFill="1" applyBorder="1" applyAlignment="1">
      <alignment horizontal="center" vertical="center"/>
    </xf>
    <xf numFmtId="2" fontId="21" fillId="0" borderId="1" xfId="0" applyNumberFormat="1" applyFont="1" applyFill="1" applyBorder="1" applyAlignment="1">
      <alignment horizontal="center" vertical="center"/>
    </xf>
    <xf numFmtId="0" fontId="15" fillId="0" borderId="14" xfId="0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/>
    </xf>
    <xf numFmtId="0" fontId="15" fillId="0" borderId="15" xfId="0" applyFont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22" fillId="0" borderId="0" xfId="0" applyFont="1" applyBorder="1" applyAlignment="1">
      <alignment horizontal="center" vertical="center"/>
    </xf>
    <xf numFmtId="0" fontId="15" fillId="0" borderId="1" xfId="0" applyFont="1" applyFill="1" applyBorder="1" applyAlignment="1">
      <alignment vertical="center"/>
    </xf>
    <xf numFmtId="0" fontId="15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left" vertical="center" wrapText="1"/>
    </xf>
    <xf numFmtId="0" fontId="21" fillId="0" borderId="1" xfId="0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178" fontId="15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49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center" vertical="top" wrapText="1"/>
    </xf>
    <xf numFmtId="0" fontId="23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/>
    </xf>
    <xf numFmtId="179" fontId="24" fillId="0" borderId="1" xfId="0" applyNumberFormat="1" applyFont="1" applyFill="1" applyBorder="1" applyAlignment="1">
      <alignment horizontal="center" vertical="center"/>
    </xf>
    <xf numFmtId="178" fontId="24" fillId="2" borderId="1" xfId="0" applyNumberFormat="1" applyFont="1" applyFill="1" applyBorder="1" applyAlignment="1">
      <alignment horizontal="center" vertical="center"/>
    </xf>
    <xf numFmtId="0" fontId="25" fillId="0" borderId="0" xfId="0" applyFont="1" applyBorder="1" applyAlignment="1">
      <alignment horizontal="center" vertical="center"/>
    </xf>
    <xf numFmtId="0" fontId="15" fillId="0" borderId="1" xfId="0" applyNumberFormat="1" applyFont="1" applyBorder="1" applyAlignment="1">
      <alignment vertical="center"/>
    </xf>
    <xf numFmtId="0" fontId="15" fillId="0" borderId="1" xfId="0" applyNumberFormat="1" applyFont="1" applyBorder="1" applyAlignment="1">
      <alignment horizontal="center" vertical="center" wrapText="1"/>
    </xf>
    <xf numFmtId="0" fontId="1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 wrapText="1" shrinkToFit="1"/>
    </xf>
    <xf numFmtId="0" fontId="15" fillId="0" borderId="1" xfId="0" applyNumberFormat="1" applyFont="1" applyFill="1" applyBorder="1" applyAlignment="1">
      <alignment horizontal="center" vertical="center"/>
    </xf>
    <xf numFmtId="0" fontId="12" fillId="0" borderId="12" xfId="0" applyNumberFormat="1" applyFont="1" applyFill="1" applyBorder="1" applyAlignment="1">
      <alignment horizontal="center" vertical="center"/>
    </xf>
    <xf numFmtId="0" fontId="15" fillId="0" borderId="1" xfId="0" applyNumberFormat="1" applyFont="1" applyBorder="1" applyAlignment="1">
      <alignment horizontal="left" vertical="center"/>
    </xf>
    <xf numFmtId="0" fontId="15" fillId="0" borderId="1" xfId="0" applyNumberFormat="1" applyFont="1" applyFill="1" applyBorder="1" applyAlignment="1">
      <alignment horizontal="center" vertical="center" wrapText="1"/>
    </xf>
    <xf numFmtId="0" fontId="12" fillId="0" borderId="17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 wrapText="1"/>
    </xf>
    <xf numFmtId="178" fontId="11" fillId="0" borderId="1" xfId="0" applyNumberFormat="1" applyFont="1" applyFill="1" applyBorder="1" applyAlignment="1">
      <alignment horizontal="center" vertical="center"/>
    </xf>
    <xf numFmtId="0" fontId="11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/>
    </xf>
    <xf numFmtId="0" fontId="15" fillId="0" borderId="1" xfId="0" applyFont="1" applyFill="1" applyBorder="1">
      <alignment vertical="center"/>
    </xf>
    <xf numFmtId="0" fontId="12" fillId="0" borderId="11" xfId="0" applyNumberFormat="1" applyFont="1" applyFill="1" applyBorder="1" applyAlignment="1">
      <alignment horizontal="center" vertical="center"/>
    </xf>
    <xf numFmtId="0" fontId="11" fillId="0" borderId="11" xfId="0" applyNumberFormat="1" applyFont="1" applyFill="1" applyBorder="1" applyAlignment="1">
      <alignment horizontal="center" vertical="center" wrapText="1"/>
    </xf>
    <xf numFmtId="0" fontId="26" fillId="2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27" fillId="0" borderId="0" xfId="0" applyNumberFormat="1" applyFont="1" applyFill="1" applyAlignment="1">
      <alignment horizontal="center" vertical="center" wrapText="1"/>
    </xf>
    <xf numFmtId="0" fontId="15" fillId="0" borderId="1" xfId="0" applyNumberFormat="1" applyFont="1" applyFill="1" applyBorder="1" applyAlignment="1">
      <alignment horizontal="center" vertical="center" wrapText="1" shrinkToFit="1"/>
    </xf>
    <xf numFmtId="0" fontId="11" fillId="0" borderId="11" xfId="0" applyNumberFormat="1" applyFont="1" applyFill="1" applyBorder="1" applyAlignment="1">
      <alignment horizontal="left" vertical="center" wrapText="1"/>
    </xf>
    <xf numFmtId="0" fontId="24" fillId="0" borderId="1" xfId="0" applyNumberFormat="1" applyFont="1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vertical="center"/>
    </xf>
    <xf numFmtId="0" fontId="22" fillId="0" borderId="1" xfId="0" applyFont="1" applyBorder="1" applyAlignment="1">
      <alignment horizontal="center" vertical="center" wrapText="1"/>
    </xf>
    <xf numFmtId="0" fontId="22" fillId="0" borderId="1" xfId="0" applyFont="1" applyFill="1" applyBorder="1" applyAlignment="1">
      <alignment horizontal="center" vertical="center" wrapText="1"/>
    </xf>
    <xf numFmtId="178" fontId="12" fillId="0" borderId="1" xfId="0" applyNumberFormat="1" applyFont="1" applyFill="1" applyBorder="1" applyAlignment="1">
      <alignment horizontal="center" vertical="center"/>
    </xf>
    <xf numFmtId="0" fontId="11" fillId="0" borderId="12" xfId="0" applyNumberFormat="1" applyFont="1" applyFill="1" applyBorder="1" applyAlignment="1">
      <alignment horizontal="center" vertical="center"/>
    </xf>
    <xf numFmtId="0" fontId="11" fillId="0" borderId="17" xfId="0" applyNumberFormat="1" applyFont="1" applyFill="1" applyBorder="1" applyAlignment="1">
      <alignment horizontal="center" vertical="center"/>
    </xf>
    <xf numFmtId="0" fontId="20" fillId="0" borderId="1" xfId="0" applyFont="1" applyBorder="1">
      <alignment vertical="center"/>
    </xf>
    <xf numFmtId="0" fontId="20" fillId="0" borderId="1" xfId="0" applyFont="1" applyBorder="1" applyAlignment="1">
      <alignment horizontal="center" vertical="center"/>
    </xf>
    <xf numFmtId="0" fontId="20" fillId="2" borderId="1" xfId="0" applyFont="1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2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12" fillId="0" borderId="17" xfId="0" applyFont="1" applyFill="1" applyBorder="1" applyAlignment="1">
      <alignment horizontal="center" vertical="center" wrapText="1"/>
    </xf>
    <xf numFmtId="178" fontId="28" fillId="0" borderId="1" xfId="0" applyNumberFormat="1" applyFont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left" vertical="center" wrapText="1"/>
    </xf>
    <xf numFmtId="0" fontId="12" fillId="0" borderId="17" xfId="0" applyFont="1" applyFill="1" applyBorder="1" applyAlignment="1">
      <alignment horizontal="left" vertical="center" wrapText="1"/>
    </xf>
    <xf numFmtId="0" fontId="21" fillId="0" borderId="12" xfId="0" applyFont="1" applyFill="1" applyBorder="1" applyAlignment="1">
      <alignment horizontal="center" vertical="center"/>
    </xf>
    <xf numFmtId="178" fontId="14" fillId="0" borderId="1" xfId="0" applyNumberFormat="1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left" vertical="center" wrapText="1"/>
    </xf>
    <xf numFmtId="0" fontId="15" fillId="0" borderId="17" xfId="0" applyFont="1" applyFill="1" applyBorder="1" applyAlignment="1">
      <alignment horizontal="left" vertical="center" wrapText="1"/>
    </xf>
    <xf numFmtId="0" fontId="15" fillId="0" borderId="11" xfId="0" applyFont="1" applyFill="1" applyBorder="1" applyAlignment="1">
      <alignment horizontal="left" vertical="center" wrapText="1"/>
    </xf>
    <xf numFmtId="0" fontId="29" fillId="0" borderId="11" xfId="0" applyFont="1" applyFill="1" applyBorder="1" applyAlignment="1">
      <alignment horizontal="left" vertical="center" wrapText="1"/>
    </xf>
    <xf numFmtId="179" fontId="15" fillId="0" borderId="1" xfId="0" applyNumberFormat="1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8" xfId="0" applyFont="1" applyFill="1" applyBorder="1" applyAlignment="1">
      <alignment horizontal="center" vertical="center"/>
    </xf>
    <xf numFmtId="0" fontId="15" fillId="0" borderId="19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shrinkToFit="1"/>
    </xf>
    <xf numFmtId="0" fontId="0" fillId="0" borderId="1" xfId="0" applyBorder="1" applyAlignment="1">
      <alignment horizontal="center" vertical="center"/>
    </xf>
    <xf numFmtId="0" fontId="14" fillId="0" borderId="19" xfId="0" applyNumberFormat="1" applyFont="1" applyFill="1" applyBorder="1" applyAlignment="1">
      <alignment horizontal="center" vertical="center" wrapText="1"/>
    </xf>
    <xf numFmtId="179" fontId="12" fillId="0" borderId="12" xfId="0" applyNumberFormat="1" applyFont="1" applyFill="1" applyBorder="1" applyAlignment="1">
      <alignment horizontal="left" vertical="center" wrapText="1"/>
    </xf>
    <xf numFmtId="179" fontId="12" fillId="0" borderId="1" xfId="0" applyNumberFormat="1" applyFont="1" applyFill="1" applyBorder="1" applyAlignment="1">
      <alignment horizontal="center" vertical="center" wrapText="1"/>
    </xf>
    <xf numFmtId="0" fontId="14" fillId="0" borderId="12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>
      <alignment vertical="center"/>
    </xf>
    <xf numFmtId="0" fontId="14" fillId="0" borderId="20" xfId="0" applyNumberFormat="1" applyFont="1" applyFill="1" applyBorder="1" applyAlignment="1">
      <alignment horizontal="center" vertical="center" wrapText="1"/>
    </xf>
    <xf numFmtId="0" fontId="14" fillId="0" borderId="11" xfId="0" applyNumberFormat="1" applyFont="1" applyFill="1" applyBorder="1" applyAlignment="1">
      <alignment horizontal="center" vertical="center" wrapText="1"/>
    </xf>
    <xf numFmtId="0" fontId="14" fillId="0" borderId="15" xfId="0" applyNumberFormat="1" applyFont="1" applyFill="1" applyBorder="1" applyAlignment="1">
      <alignment horizontal="center" vertical="center" wrapText="1"/>
    </xf>
    <xf numFmtId="0" fontId="14" fillId="0" borderId="21" xfId="0" applyNumberFormat="1" applyFont="1" applyFill="1" applyBorder="1" applyAlignment="1">
      <alignment horizontal="center" vertical="center" wrapText="1"/>
    </xf>
    <xf numFmtId="0" fontId="12" fillId="0" borderId="21" xfId="0" applyNumberFormat="1" applyFont="1" applyFill="1" applyBorder="1" applyAlignment="1">
      <alignment horizontal="center" vertical="center" wrapText="1"/>
    </xf>
    <xf numFmtId="0" fontId="12" fillId="0" borderId="20" xfId="0" applyNumberFormat="1" applyFont="1" applyFill="1" applyBorder="1" applyAlignment="1">
      <alignment horizontal="center" vertical="center" wrapText="1"/>
    </xf>
    <xf numFmtId="0" fontId="12" fillId="0" borderId="15" xfId="0" applyNumberFormat="1" applyFont="1" applyFill="1" applyBorder="1" applyAlignment="1">
      <alignment horizontal="center" vertical="center" wrapText="1"/>
    </xf>
    <xf numFmtId="0" fontId="14" fillId="0" borderId="17" xfId="0" applyFont="1" applyFill="1" applyBorder="1" applyAlignment="1">
      <alignment horizontal="center" vertical="center"/>
    </xf>
    <xf numFmtId="0" fontId="14" fillId="0" borderId="11" xfId="0" applyFont="1" applyFill="1" applyBorder="1" applyAlignment="1">
      <alignment horizontal="center" vertical="center"/>
    </xf>
    <xf numFmtId="0" fontId="12" fillId="0" borderId="21" xfId="0" applyFont="1" applyFill="1" applyBorder="1" applyAlignment="1">
      <alignment horizontal="center" vertical="center" wrapText="1"/>
    </xf>
    <xf numFmtId="179" fontId="12" fillId="0" borderId="1" xfId="0" applyNumberFormat="1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19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vertical="center" wrapText="1"/>
    </xf>
    <xf numFmtId="0" fontId="14" fillId="0" borderId="1" xfId="0" applyNumberFormat="1" applyFont="1" applyFill="1" applyBorder="1" applyAlignment="1">
      <alignment vertical="center"/>
    </xf>
    <xf numFmtId="0" fontId="14" fillId="0" borderId="1" xfId="0" applyNumberFormat="1" applyFont="1" applyFill="1" applyBorder="1" applyAlignment="1">
      <alignment horizontal="center" vertical="center"/>
    </xf>
    <xf numFmtId="178" fontId="30" fillId="0" borderId="1" xfId="0" applyNumberFormat="1" applyFont="1" applyFill="1" applyBorder="1" applyAlignment="1">
      <alignment horizontal="center" vertical="center"/>
    </xf>
    <xf numFmtId="178" fontId="30" fillId="2" borderId="1" xfId="0" applyNumberFormat="1" applyFont="1" applyFill="1" applyBorder="1" applyAlignment="1">
      <alignment horizontal="center" vertical="center"/>
    </xf>
    <xf numFmtId="0" fontId="30" fillId="0" borderId="1" xfId="0" applyNumberFormat="1" applyFont="1" applyFill="1" applyBorder="1" applyAlignment="1">
      <alignment horizontal="center" vertical="center"/>
    </xf>
    <xf numFmtId="0" fontId="31" fillId="0" borderId="0" xfId="0" applyFont="1" applyFill="1" applyAlignment="1">
      <alignment horizontal="center" vertical="center"/>
    </xf>
    <xf numFmtId="0" fontId="32" fillId="0" borderId="0" xfId="0" applyFont="1" applyFill="1" applyAlignment="1">
      <alignment horizontal="center" vertical="center"/>
    </xf>
    <xf numFmtId="0" fontId="12" fillId="0" borderId="1" xfId="0" applyFont="1" applyFill="1" applyBorder="1" applyAlignment="1" applyProtection="1">
      <alignment horizontal="center" vertical="center" wrapText="1"/>
    </xf>
    <xf numFmtId="0" fontId="12" fillId="0" borderId="1" xfId="0" applyFont="1" applyFill="1" applyBorder="1" applyAlignment="1" applyProtection="1">
      <alignment horizontal="center" vertical="center" wrapText="1"/>
      <protection locked="0"/>
    </xf>
    <xf numFmtId="178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49" applyFont="1" applyBorder="1" applyAlignment="1">
      <alignment horizontal="left" vertical="center"/>
    </xf>
    <xf numFmtId="0" fontId="33" fillId="0" borderId="1" xfId="0" applyFont="1" applyFill="1" applyBorder="1" applyAlignment="1">
      <alignment horizontal="center" vertical="center"/>
    </xf>
    <xf numFmtId="178" fontId="33" fillId="0" borderId="1" xfId="0" applyNumberFormat="1" applyFont="1" applyFill="1" applyBorder="1" applyAlignment="1">
      <alignment horizontal="center" vertical="center"/>
    </xf>
    <xf numFmtId="0" fontId="23" fillId="0" borderId="1" xfId="0" applyFont="1" applyFill="1" applyBorder="1" applyAlignment="1">
      <alignment horizontal="center" vertical="center"/>
    </xf>
    <xf numFmtId="0" fontId="12" fillId="0" borderId="1" xfId="49" applyFont="1" applyFill="1" applyBorder="1" applyAlignment="1">
      <alignment horizontal="center" vertical="center"/>
    </xf>
    <xf numFmtId="57" fontId="12" fillId="0" borderId="1" xfId="0" applyNumberFormat="1" applyFont="1" applyFill="1" applyBorder="1" applyAlignment="1">
      <alignment horizontal="center" vertical="center" wrapText="1"/>
    </xf>
    <xf numFmtId="0" fontId="34" fillId="0" borderId="1" xfId="49" applyFont="1" applyFill="1" applyBorder="1" applyAlignment="1">
      <alignment horizontal="center" vertical="center"/>
    </xf>
    <xf numFmtId="49" fontId="35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32" fillId="0" borderId="1" xfId="0" applyFont="1" applyFill="1" applyBorder="1" applyAlignment="1" applyProtection="1">
      <alignment horizontal="center" vertical="center" wrapText="1"/>
      <protection locked="0"/>
    </xf>
    <xf numFmtId="0" fontId="36" fillId="0" borderId="0" xfId="0" applyFont="1" applyFill="1">
      <alignment vertical="center"/>
    </xf>
    <xf numFmtId="0" fontId="37" fillId="0" borderId="1" xfId="0" applyFont="1" applyFill="1" applyBorder="1" applyAlignment="1">
      <alignment horizontal="center"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center" vertical="center"/>
    </xf>
    <xf numFmtId="180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 wrapText="1"/>
    </xf>
    <xf numFmtId="176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Font="1" applyFill="1" applyBorder="1" applyAlignment="1">
      <alignment horizontal="left" vertical="center"/>
    </xf>
    <xf numFmtId="49" fontId="37" fillId="0" borderId="1" xfId="0" applyNumberFormat="1" applyFont="1" applyFill="1" applyBorder="1" applyAlignment="1">
      <alignment horizontal="center" vertical="center" wrapText="1"/>
    </xf>
    <xf numFmtId="179" fontId="37" fillId="0" borderId="1" xfId="0" applyNumberFormat="1" applyFont="1" applyFill="1" applyBorder="1" applyAlignment="1">
      <alignment horizontal="center" vertical="center" wrapText="1"/>
    </xf>
    <xf numFmtId="0" fontId="37" fillId="0" borderId="1" xfId="0" applyNumberFormat="1" applyFont="1" applyFill="1" applyBorder="1" applyAlignment="1">
      <alignment horizontal="center" vertical="center"/>
    </xf>
    <xf numFmtId="176" fontId="37" fillId="0" borderId="1" xfId="0" applyNumberFormat="1" applyFont="1" applyFill="1" applyBorder="1" applyAlignment="1">
      <alignment horizontal="center" vertical="center"/>
    </xf>
    <xf numFmtId="49" fontId="37" fillId="0" borderId="1" xfId="0" applyNumberFormat="1" applyFont="1" applyFill="1" applyBorder="1" applyAlignment="1">
      <alignment horizontal="center" vertical="center"/>
    </xf>
    <xf numFmtId="0" fontId="37" fillId="0" borderId="1" xfId="0" applyFont="1" applyFill="1" applyBorder="1">
      <alignment vertical="center"/>
    </xf>
    <xf numFmtId="49" fontId="39" fillId="0" borderId="1" xfId="0" applyNumberFormat="1" applyFont="1" applyFill="1" applyBorder="1" applyAlignment="1">
      <alignment horizontal="left" vertical="center"/>
    </xf>
    <xf numFmtId="0" fontId="37" fillId="0" borderId="1" xfId="0" applyFont="1" applyBorder="1" applyAlignment="1">
      <alignment horizontal="center" vertical="center"/>
    </xf>
    <xf numFmtId="0" fontId="37" fillId="0" borderId="1" xfId="0" applyNumberFormat="1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49" fontId="39" fillId="0" borderId="1" xfId="0" applyNumberFormat="1" applyFont="1" applyFill="1" applyBorder="1" applyAlignment="1">
      <alignment horizontal="center" vertical="center"/>
    </xf>
    <xf numFmtId="49" fontId="40" fillId="0" borderId="1" xfId="0" applyNumberFormat="1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left" vertical="center"/>
    </xf>
    <xf numFmtId="0" fontId="39" fillId="0" borderId="1" xfId="0" applyFont="1" applyFill="1" applyBorder="1" applyAlignment="1">
      <alignment vertical="center"/>
    </xf>
    <xf numFmtId="0" fontId="39" fillId="0" borderId="1" xfId="0" applyFont="1" applyFill="1" applyBorder="1" applyAlignment="1">
      <alignment horizontal="right" vertical="center"/>
    </xf>
    <xf numFmtId="0" fontId="39" fillId="0" borderId="1" xfId="0" applyFont="1" applyFill="1" applyBorder="1" applyAlignment="1">
      <alignment horizontal="left" vertical="center" wrapText="1"/>
    </xf>
    <xf numFmtId="0" fontId="41" fillId="0" borderId="1" xfId="0" applyFont="1" applyFill="1" applyBorder="1" applyAlignment="1">
      <alignment vertical="center"/>
    </xf>
    <xf numFmtId="0" fontId="41" fillId="0" borderId="1" xfId="0" applyFont="1" applyFill="1" applyBorder="1" applyAlignment="1">
      <alignment horizontal="right" vertical="center"/>
    </xf>
    <xf numFmtId="0" fontId="42" fillId="0" borderId="1" xfId="0" applyFont="1" applyFill="1" applyBorder="1" applyAlignment="1">
      <alignment horizontal="right" vertical="center"/>
    </xf>
    <xf numFmtId="0" fontId="43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right" vertical="center"/>
    </xf>
    <xf numFmtId="0" fontId="44" fillId="0" borderId="1" xfId="0" applyFont="1" applyFill="1" applyBorder="1" applyAlignment="1">
      <alignment horizontal="left" vertical="center"/>
    </xf>
    <xf numFmtId="0" fontId="41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5" fillId="0" borderId="1" xfId="0" applyFont="1" applyFill="1" applyBorder="1" applyAlignment="1">
      <alignment horizontal="right" vertical="center"/>
    </xf>
    <xf numFmtId="0" fontId="46" fillId="0" borderId="1" xfId="0" applyFont="1" applyFill="1" applyBorder="1" applyAlignment="1">
      <alignment horizontal="right" vertical="center"/>
    </xf>
    <xf numFmtId="0" fontId="42" fillId="0" borderId="1" xfId="0" applyFont="1" applyFill="1" applyBorder="1" applyAlignment="1">
      <alignment vertical="center"/>
    </xf>
    <xf numFmtId="0" fontId="47" fillId="0" borderId="1" xfId="0" applyFont="1" applyFill="1" applyBorder="1" applyAlignment="1">
      <alignment horizontal="left" vertical="center"/>
    </xf>
    <xf numFmtId="0" fontId="47" fillId="0" borderId="1" xfId="0" applyFont="1" applyFill="1" applyBorder="1" applyAlignment="1">
      <alignment horizontal="center" vertical="center"/>
    </xf>
    <xf numFmtId="0" fontId="47" fillId="0" borderId="1" xfId="0" applyFont="1" applyFill="1" applyBorder="1" applyAlignment="1">
      <alignment horizontal="right" vertical="center"/>
    </xf>
    <xf numFmtId="0" fontId="47" fillId="0" borderId="1" xfId="0" applyFont="1" applyFill="1" applyBorder="1" applyAlignment="1">
      <alignment vertical="center"/>
    </xf>
    <xf numFmtId="0" fontId="42" fillId="0" borderId="1" xfId="0" applyFont="1" applyFill="1" applyBorder="1" applyAlignment="1">
      <alignment horizontal="left" vertical="center"/>
    </xf>
    <xf numFmtId="49" fontId="47" fillId="0" borderId="1" xfId="0" applyNumberFormat="1" applyFont="1" applyFill="1" applyBorder="1" applyAlignment="1">
      <alignment horizontal="left" vertical="center"/>
    </xf>
    <xf numFmtId="0" fontId="39" fillId="0" borderId="1" xfId="0" applyFont="1" applyFill="1" applyBorder="1" applyAlignment="1">
      <alignment horizontal="right" vertical="center" wrapText="1"/>
    </xf>
    <xf numFmtId="0" fontId="39" fillId="0" borderId="1" xfId="0" applyFont="1" applyFill="1" applyBorder="1" applyAlignment="1">
      <alignment horizontal="center" vertical="center" wrapText="1"/>
    </xf>
    <xf numFmtId="0" fontId="42" fillId="0" borderId="1" xfId="0" applyFont="1" applyFill="1" applyBorder="1" applyAlignment="1">
      <alignment horizontal="center" vertical="center"/>
    </xf>
    <xf numFmtId="49" fontId="47" fillId="0" borderId="1" xfId="0" applyNumberFormat="1" applyFont="1" applyFill="1" applyBorder="1" applyAlignment="1">
      <alignment vertical="center"/>
    </xf>
    <xf numFmtId="0" fontId="37" fillId="3" borderId="1" xfId="0" applyFont="1" applyFill="1" applyBorder="1" applyAlignment="1">
      <alignment horizontal="center" vertical="center"/>
    </xf>
    <xf numFmtId="0" fontId="37" fillId="3" borderId="1" xfId="0" applyFont="1" applyFill="1" applyBorder="1">
      <alignment vertical="center"/>
    </xf>
    <xf numFmtId="0" fontId="37" fillId="2" borderId="1" xfId="0" applyFont="1" applyFill="1" applyBorder="1">
      <alignment vertical="center"/>
    </xf>
    <xf numFmtId="0" fontId="37" fillId="3" borderId="1" xfId="0" applyFont="1" applyFill="1" applyBorder="1" applyAlignment="1">
      <alignment horizontal="left" vertical="center"/>
    </xf>
    <xf numFmtId="0" fontId="37" fillId="3" borderId="1" xfId="0" applyFont="1" applyFill="1" applyBorder="1" applyAlignment="1">
      <alignment horizontal="right" vertical="center"/>
    </xf>
    <xf numFmtId="0" fontId="36" fillId="0" borderId="0" xfId="0" applyFont="1" applyFill="1" applyBorder="1" applyAlignment="1">
      <alignment vertical="center"/>
    </xf>
    <xf numFmtId="0" fontId="0" fillId="0" borderId="0" xfId="0" applyBorder="1" applyAlignment="1">
      <alignment vertical="center"/>
    </xf>
    <xf numFmtId="0" fontId="48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vertical="center"/>
    </xf>
    <xf numFmtId="0" fontId="49" fillId="0" borderId="1" xfId="0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 wrapText="1"/>
    </xf>
    <xf numFmtId="0" fontId="50" fillId="0" borderId="1" xfId="0" applyFont="1" applyFill="1" applyBorder="1" applyAlignment="1">
      <alignment horizontal="center" vertical="center"/>
    </xf>
    <xf numFmtId="0" fontId="50" fillId="0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vertical="center" wrapText="1"/>
    </xf>
    <xf numFmtId="181" fontId="50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0" fillId="4" borderId="1" xfId="0" applyFont="1" applyFill="1" applyBorder="1" applyAlignment="1">
      <alignment horizontal="center" vertical="center" wrapText="1"/>
    </xf>
    <xf numFmtId="181" fontId="50" fillId="4" borderId="1" xfId="0" applyNumberFormat="1" applyFont="1" applyFill="1" applyBorder="1" applyAlignment="1">
      <alignment horizontal="center" vertical="center" wrapText="1"/>
    </xf>
    <xf numFmtId="0" fontId="50" fillId="4" borderId="1" xfId="0" applyFont="1" applyFill="1" applyBorder="1" applyAlignment="1">
      <alignment horizontal="left" vertical="center" wrapText="1"/>
    </xf>
    <xf numFmtId="0" fontId="50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181" fontId="49" fillId="4" borderId="1" xfId="0" applyNumberFormat="1" applyFont="1" applyFill="1" applyBorder="1" applyAlignment="1">
      <alignment horizontal="center" vertical="center" wrapText="1"/>
    </xf>
    <xf numFmtId="0" fontId="49" fillId="4" borderId="1" xfId="0" applyFont="1" applyFill="1" applyBorder="1" applyAlignment="1">
      <alignment horizontal="left" vertical="center" wrapText="1"/>
    </xf>
    <xf numFmtId="0" fontId="17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嘉定区城市道路设施量表（新成街道）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2" Type="http://schemas.openxmlformats.org/officeDocument/2006/relationships/styles" Target="styles.xml"/><Relationship Id="rId21" Type="http://schemas.openxmlformats.org/officeDocument/2006/relationships/sharedStrings" Target="sharedStrings.xml"/><Relationship Id="rId20" Type="http://schemas.openxmlformats.org/officeDocument/2006/relationships/theme" Target="theme/theme1.xml"/><Relationship Id="rId2" Type="http://schemas.openxmlformats.org/officeDocument/2006/relationships/worksheet" Target="worksheets/sheet2.xml"/><Relationship Id="rId19" Type="http://schemas.openxmlformats.org/officeDocument/2006/relationships/worksheet" Target="worksheets/sheet19.xml"/><Relationship Id="rId18" Type="http://schemas.openxmlformats.org/officeDocument/2006/relationships/worksheet" Target="worksheets/sheet18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pane xSplit="2" ySplit="2" topLeftCell="C3" activePane="bottomRight" state="frozen"/>
      <selection/>
      <selection pane="topRight"/>
      <selection pane="bottomLeft"/>
      <selection pane="bottomRight" activeCell="G4" sqref="G4:G16"/>
    </sheetView>
  </sheetViews>
  <sheetFormatPr defaultColWidth="9" defaultRowHeight="13.5" outlineLevelCol="6"/>
  <cols>
    <col min="1" max="1" width="6" style="253" customWidth="1"/>
    <col min="2" max="2" width="14.5" style="253" customWidth="1"/>
    <col min="3" max="3" width="10.5" style="253" customWidth="1"/>
    <col min="4" max="4" width="4.625" style="253" customWidth="1"/>
    <col min="5" max="5" width="17.625" style="253" customWidth="1"/>
    <col min="6" max="6" width="33.875" style="253" customWidth="1"/>
    <col min="7" max="7" width="32.375" style="253" customWidth="1"/>
    <col min="8" max="16382" width="9" style="253"/>
    <col min="16383" max="16384" width="9" style="254"/>
  </cols>
  <sheetData>
    <row r="1" ht="27" customHeight="1" spans="1:7">
      <c r="A1" s="255" t="s">
        <v>0</v>
      </c>
      <c r="B1" s="255"/>
      <c r="C1" s="255"/>
      <c r="D1" s="255"/>
      <c r="E1" s="255"/>
      <c r="F1" s="255"/>
      <c r="G1" s="256"/>
    </row>
    <row r="2" s="253" customFormat="1" ht="25" customHeight="1" spans="1:7">
      <c r="A2" s="257" t="s">
        <v>1</v>
      </c>
      <c r="B2" s="257" t="s">
        <v>2</v>
      </c>
      <c r="C2" s="257" t="s">
        <v>3</v>
      </c>
      <c r="D2" s="257" t="s">
        <v>4</v>
      </c>
      <c r="E2" s="257" t="s">
        <v>5</v>
      </c>
      <c r="F2" s="257" t="s">
        <v>6</v>
      </c>
      <c r="G2" s="257" t="s">
        <v>7</v>
      </c>
    </row>
    <row r="3" s="253" customFormat="1" ht="14.25" spans="1:7">
      <c r="A3" s="258" t="s">
        <v>8</v>
      </c>
      <c r="B3" s="258" t="s">
        <v>9</v>
      </c>
      <c r="C3" s="258"/>
      <c r="D3" s="258"/>
      <c r="E3" s="258"/>
      <c r="F3" s="258"/>
      <c r="G3" s="256"/>
    </row>
    <row r="4" s="253" customFormat="1" ht="28.5" spans="1:7">
      <c r="A4" s="259">
        <v>1</v>
      </c>
      <c r="B4" s="260" t="s">
        <v>10</v>
      </c>
      <c r="C4" s="259" t="s">
        <v>11</v>
      </c>
      <c r="D4" s="260" t="s">
        <v>12</v>
      </c>
      <c r="E4" s="260">
        <v>7.801</v>
      </c>
      <c r="F4" s="261" t="s">
        <v>13</v>
      </c>
      <c r="G4" s="262"/>
    </row>
    <row r="5" s="253" customFormat="1" ht="25" customHeight="1" spans="1:7">
      <c r="A5" s="259">
        <v>2</v>
      </c>
      <c r="B5" s="259" t="s">
        <v>14</v>
      </c>
      <c r="C5" s="259" t="s">
        <v>11</v>
      </c>
      <c r="D5" s="259" t="s">
        <v>15</v>
      </c>
      <c r="E5" s="263">
        <v>8</v>
      </c>
      <c r="F5" s="264" t="s">
        <v>16</v>
      </c>
      <c r="G5" s="256"/>
    </row>
    <row r="6" s="253" customFormat="1" ht="25" customHeight="1" spans="1:7">
      <c r="A6" s="259">
        <v>3</v>
      </c>
      <c r="B6" s="259" t="s">
        <v>17</v>
      </c>
      <c r="C6" s="259" t="s">
        <v>11</v>
      </c>
      <c r="D6" s="259" t="s">
        <v>18</v>
      </c>
      <c r="E6" s="263">
        <v>1</v>
      </c>
      <c r="F6" s="261" t="s">
        <v>19</v>
      </c>
      <c r="G6" s="256"/>
    </row>
    <row r="7" s="253" customFormat="1" ht="28.5" spans="1:7">
      <c r="A7" s="259">
        <v>4</v>
      </c>
      <c r="B7" s="259" t="s">
        <v>20</v>
      </c>
      <c r="C7" s="259" t="s">
        <v>21</v>
      </c>
      <c r="D7" s="259" t="s">
        <v>12</v>
      </c>
      <c r="E7" s="260">
        <v>10.513</v>
      </c>
      <c r="F7" s="261" t="s">
        <v>22</v>
      </c>
      <c r="G7" s="256"/>
    </row>
    <row r="8" s="253" customFormat="1" ht="25" customHeight="1" spans="1:7">
      <c r="A8" s="258" t="s">
        <v>23</v>
      </c>
      <c r="B8" s="258" t="s">
        <v>24</v>
      </c>
      <c r="C8" s="265"/>
      <c r="D8" s="265"/>
      <c r="E8" s="266"/>
      <c r="F8" s="267"/>
      <c r="G8" s="256"/>
    </row>
    <row r="9" s="253" customFormat="1" ht="28.5" spans="1:7">
      <c r="A9" s="260">
        <v>1</v>
      </c>
      <c r="B9" s="259" t="s">
        <v>25</v>
      </c>
      <c r="C9" s="259" t="s">
        <v>26</v>
      </c>
      <c r="D9" s="260" t="s">
        <v>27</v>
      </c>
      <c r="E9" s="259">
        <v>49755</v>
      </c>
      <c r="F9" s="268" t="s">
        <v>28</v>
      </c>
      <c r="G9" s="256"/>
    </row>
    <row r="10" s="253" customFormat="1" ht="28.5" spans="1:7">
      <c r="A10" s="259">
        <v>2</v>
      </c>
      <c r="B10" s="259" t="s">
        <v>29</v>
      </c>
      <c r="C10" s="259" t="s">
        <v>26</v>
      </c>
      <c r="D10" s="263" t="s">
        <v>30</v>
      </c>
      <c r="E10" s="269">
        <v>2038</v>
      </c>
      <c r="F10" s="261" t="s">
        <v>31</v>
      </c>
      <c r="G10" s="256"/>
    </row>
    <row r="11" s="253" customFormat="1" ht="28.5" spans="1:7">
      <c r="A11" s="259">
        <v>3</v>
      </c>
      <c r="B11" s="259" t="s">
        <v>32</v>
      </c>
      <c r="C11" s="259" t="s">
        <v>26</v>
      </c>
      <c r="D11" s="263" t="s">
        <v>27</v>
      </c>
      <c r="E11" s="269">
        <v>90704.72</v>
      </c>
      <c r="F11" s="261" t="s">
        <v>33</v>
      </c>
      <c r="G11" s="256"/>
    </row>
    <row r="12" s="253" customFormat="1" ht="25" customHeight="1" spans="1:7">
      <c r="A12" s="259"/>
      <c r="B12" s="259" t="s">
        <v>34</v>
      </c>
      <c r="C12" s="259" t="s">
        <v>26</v>
      </c>
      <c r="D12" s="263" t="s">
        <v>27</v>
      </c>
      <c r="E12" s="269">
        <v>9400</v>
      </c>
      <c r="F12" s="261" t="s">
        <v>35</v>
      </c>
      <c r="G12" s="256"/>
    </row>
    <row r="13" s="253" customFormat="1" ht="28.5" spans="1:7">
      <c r="A13" s="259">
        <v>4</v>
      </c>
      <c r="B13" s="259" t="s">
        <v>36</v>
      </c>
      <c r="C13" s="259" t="s">
        <v>26</v>
      </c>
      <c r="D13" s="263" t="s">
        <v>27</v>
      </c>
      <c r="E13" s="269">
        <v>961.2</v>
      </c>
      <c r="F13" s="261" t="s">
        <v>37</v>
      </c>
      <c r="G13" s="256"/>
    </row>
    <row r="14" s="253" customFormat="1" ht="28.5" spans="1:7">
      <c r="A14" s="259"/>
      <c r="B14" s="259" t="s">
        <v>32</v>
      </c>
      <c r="C14" s="259" t="s">
        <v>21</v>
      </c>
      <c r="D14" s="263" t="s">
        <v>27</v>
      </c>
      <c r="E14" s="269">
        <v>127456</v>
      </c>
      <c r="F14" s="261" t="s">
        <v>38</v>
      </c>
      <c r="G14" s="256"/>
    </row>
    <row r="15" s="253" customFormat="1" ht="42.75" spans="1:7">
      <c r="A15" s="260">
        <v>5</v>
      </c>
      <c r="B15" s="259" t="s">
        <v>34</v>
      </c>
      <c r="C15" s="259" t="s">
        <v>21</v>
      </c>
      <c r="D15" s="120" t="s">
        <v>27</v>
      </c>
      <c r="E15" s="259">
        <v>25844</v>
      </c>
      <c r="F15" s="261" t="s">
        <v>39</v>
      </c>
      <c r="G15" s="270"/>
    </row>
    <row r="16" s="253" customFormat="1" ht="42.75" spans="1:7">
      <c r="A16" s="259">
        <v>6</v>
      </c>
      <c r="B16" s="259" t="s">
        <v>40</v>
      </c>
      <c r="C16" s="259" t="s">
        <v>21</v>
      </c>
      <c r="D16" s="263" t="s">
        <v>27</v>
      </c>
      <c r="E16" s="269">
        <v>4250</v>
      </c>
      <c r="F16" s="261" t="s">
        <v>41</v>
      </c>
      <c r="G16" s="270"/>
    </row>
    <row r="17" s="253" customFormat="1" ht="42.75" spans="1:7">
      <c r="A17" s="259">
        <v>7</v>
      </c>
      <c r="B17" s="259" t="s">
        <v>42</v>
      </c>
      <c r="C17" s="259" t="s">
        <v>21</v>
      </c>
      <c r="D17" s="263" t="s">
        <v>27</v>
      </c>
      <c r="E17" s="269">
        <v>2150</v>
      </c>
      <c r="F17" s="261" t="s">
        <v>43</v>
      </c>
      <c r="G17" s="256"/>
    </row>
    <row r="18" s="253" customFormat="1" ht="28.5" spans="1:7">
      <c r="A18" s="259">
        <v>8</v>
      </c>
      <c r="B18" s="259" t="s">
        <v>29</v>
      </c>
      <c r="C18" s="259" t="s">
        <v>21</v>
      </c>
      <c r="D18" s="263" t="s">
        <v>30</v>
      </c>
      <c r="E18" s="269">
        <v>3127</v>
      </c>
      <c r="F18" s="261" t="s">
        <v>44</v>
      </c>
      <c r="G18" s="256"/>
    </row>
    <row r="19" s="253" customFormat="1" ht="25" customHeight="1" spans="1:7">
      <c r="A19" s="258" t="s">
        <v>45</v>
      </c>
      <c r="B19" s="258" t="s">
        <v>46</v>
      </c>
      <c r="C19" s="258"/>
      <c r="D19" s="258"/>
      <c r="E19" s="271"/>
      <c r="F19" s="272"/>
      <c r="G19" s="256"/>
    </row>
    <row r="20" ht="42.75" spans="1:7">
      <c r="A20" s="260">
        <v>1</v>
      </c>
      <c r="B20" s="259" t="s">
        <v>46</v>
      </c>
      <c r="C20" s="259" t="s">
        <v>21</v>
      </c>
      <c r="D20" s="263" t="s">
        <v>47</v>
      </c>
      <c r="E20" s="269" t="s">
        <v>48</v>
      </c>
      <c r="F20" s="261" t="s">
        <v>49</v>
      </c>
      <c r="G20" s="256"/>
    </row>
    <row r="21" ht="28.5" spans="1:7">
      <c r="A21" s="258" t="s">
        <v>50</v>
      </c>
      <c r="B21" s="258" t="s">
        <v>51</v>
      </c>
      <c r="C21" s="258"/>
      <c r="D21" s="258"/>
      <c r="E21" s="271"/>
      <c r="F21" s="272"/>
      <c r="G21" s="256"/>
    </row>
    <row r="22" ht="14.25" spans="1:7">
      <c r="A22" s="260">
        <v>1</v>
      </c>
      <c r="B22" s="260" t="s">
        <v>52</v>
      </c>
      <c r="C22" s="259" t="s">
        <v>21</v>
      </c>
      <c r="D22" s="260" t="s">
        <v>12</v>
      </c>
      <c r="E22" s="260">
        <v>23.396</v>
      </c>
      <c r="F22" s="268" t="s">
        <v>53</v>
      </c>
      <c r="G22" s="256"/>
    </row>
    <row r="23" ht="14.25" spans="1:7">
      <c r="A23" s="260">
        <v>2</v>
      </c>
      <c r="B23" s="260" t="s">
        <v>54</v>
      </c>
      <c r="C23" s="259" t="s">
        <v>21</v>
      </c>
      <c r="D23" s="260" t="s">
        <v>12</v>
      </c>
      <c r="E23" s="260">
        <v>11.337</v>
      </c>
      <c r="F23" s="268" t="s">
        <v>55</v>
      </c>
      <c r="G23" s="256"/>
    </row>
    <row r="24" ht="14.25" spans="1:7">
      <c r="A24" s="258" t="s">
        <v>56</v>
      </c>
      <c r="B24" s="258" t="s">
        <v>57</v>
      </c>
      <c r="C24" s="258"/>
      <c r="D24" s="258"/>
      <c r="E24" s="271"/>
      <c r="F24" s="272"/>
      <c r="G24" s="256"/>
    </row>
    <row r="25" ht="42.75" spans="1:7">
      <c r="A25" s="273">
        <v>1</v>
      </c>
      <c r="B25" s="259" t="s">
        <v>58</v>
      </c>
      <c r="C25" s="259" t="s">
        <v>21</v>
      </c>
      <c r="D25" s="263" t="s">
        <v>15</v>
      </c>
      <c r="E25" s="259">
        <v>6</v>
      </c>
      <c r="F25" s="261" t="s">
        <v>59</v>
      </c>
      <c r="G25" s="256"/>
    </row>
    <row r="26" ht="14.25" spans="1:7">
      <c r="A26" s="161">
        <v>2</v>
      </c>
      <c r="B26" s="259" t="s">
        <v>60</v>
      </c>
      <c r="C26" s="259" t="s">
        <v>21</v>
      </c>
      <c r="D26" s="263" t="s">
        <v>61</v>
      </c>
      <c r="E26" s="269">
        <v>71</v>
      </c>
      <c r="F26" s="261" t="s">
        <v>62</v>
      </c>
      <c r="G26" s="274"/>
    </row>
    <row r="27" ht="34" customHeight="1" spans="1:7">
      <c r="A27" s="161">
        <v>3</v>
      </c>
      <c r="B27" s="259" t="s">
        <v>63</v>
      </c>
      <c r="C27" s="259" t="s">
        <v>21</v>
      </c>
      <c r="D27" s="263" t="s">
        <v>18</v>
      </c>
      <c r="E27" s="269">
        <v>1</v>
      </c>
      <c r="F27" s="261" t="s">
        <v>64</v>
      </c>
      <c r="G27" s="270" t="s">
        <v>65</v>
      </c>
    </row>
  </sheetData>
  <mergeCells count="1">
    <mergeCell ref="A1:F1"/>
  </mergeCells>
  <pageMargins left="0.75" right="0.236111111111111" top="0.432638888888889" bottom="0.196527777777778" header="0.5" footer="0.5"/>
  <pageSetup paperSize="8" scale="75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D11" sqref="D11"/>
    </sheetView>
  </sheetViews>
  <sheetFormatPr defaultColWidth="9" defaultRowHeight="13.5" outlineLevelCol="4"/>
  <cols>
    <col min="3" max="3" width="15" customWidth="1"/>
    <col min="4" max="4" width="14.25" customWidth="1"/>
    <col min="5" max="5" width="14" customWidth="1"/>
    <col min="9" max="9" width="9.375"/>
  </cols>
  <sheetData>
    <row r="1" ht="25" customHeight="1" spans="1:5">
      <c r="A1" s="132" t="s">
        <v>432</v>
      </c>
      <c r="B1" s="132"/>
      <c r="C1" s="132"/>
      <c r="D1" s="132"/>
      <c r="E1" s="132"/>
    </row>
    <row r="2" ht="25" customHeight="1" spans="1:5">
      <c r="A2" s="131" t="s">
        <v>1</v>
      </c>
      <c r="B2" s="115" t="s">
        <v>364</v>
      </c>
      <c r="C2" s="112" t="s">
        <v>295</v>
      </c>
      <c r="D2" s="128" t="s">
        <v>365</v>
      </c>
      <c r="E2" s="115" t="s">
        <v>297</v>
      </c>
    </row>
    <row r="3" ht="25" customHeight="1" spans="1:5">
      <c r="A3" s="98">
        <v>1</v>
      </c>
      <c r="B3" s="31" t="s">
        <v>34</v>
      </c>
      <c r="C3" s="32" t="s">
        <v>433</v>
      </c>
      <c r="D3" s="100">
        <v>5652</v>
      </c>
      <c r="E3" s="100" t="s">
        <v>314</v>
      </c>
    </row>
    <row r="4" ht="25" customHeight="1" spans="1:5">
      <c r="A4" s="98"/>
      <c r="B4" s="31"/>
      <c r="C4" s="32" t="s">
        <v>434</v>
      </c>
      <c r="D4" s="100">
        <v>2288</v>
      </c>
      <c r="E4" s="100" t="s">
        <v>314</v>
      </c>
    </row>
    <row r="5" ht="25" customHeight="1" spans="1:5">
      <c r="A5" s="98"/>
      <c r="B5" s="31"/>
      <c r="C5" s="32" t="s">
        <v>435</v>
      </c>
      <c r="D5" s="98">
        <v>2204</v>
      </c>
      <c r="E5" s="100" t="s">
        <v>314</v>
      </c>
    </row>
    <row r="6" ht="25" customHeight="1" spans="1:5">
      <c r="A6" s="98"/>
      <c r="B6" s="31"/>
      <c r="C6" s="32" t="s">
        <v>436</v>
      </c>
      <c r="D6" s="31">
        <v>4209</v>
      </c>
      <c r="E6" s="100" t="s">
        <v>314</v>
      </c>
    </row>
    <row r="7" ht="25" customHeight="1" spans="1:5">
      <c r="A7" s="98"/>
      <c r="B7" s="31"/>
      <c r="C7" s="32" t="s">
        <v>437</v>
      </c>
      <c r="D7" s="100">
        <v>1990</v>
      </c>
      <c r="E7" s="100" t="s">
        <v>314</v>
      </c>
    </row>
    <row r="8" ht="25" customHeight="1" spans="1:5">
      <c r="A8" s="98"/>
      <c r="B8" s="31"/>
      <c r="C8" s="32" t="s">
        <v>438</v>
      </c>
      <c r="D8" s="98">
        <v>7351</v>
      </c>
      <c r="E8" s="100" t="s">
        <v>314</v>
      </c>
    </row>
    <row r="9" ht="25" customHeight="1" spans="1:5">
      <c r="A9" s="98"/>
      <c r="B9" s="31"/>
      <c r="C9" s="119" t="s">
        <v>439</v>
      </c>
      <c r="D9" s="100">
        <v>2150</v>
      </c>
      <c r="E9" s="100" t="s">
        <v>308</v>
      </c>
    </row>
    <row r="10" ht="25" customHeight="1" spans="1:5">
      <c r="A10" s="98"/>
      <c r="B10" s="31"/>
      <c r="C10" s="119"/>
      <c r="D10" s="100"/>
      <c r="E10" s="100"/>
    </row>
    <row r="11" ht="25" customHeight="1" spans="1:5">
      <c r="A11" s="31" t="s">
        <v>91</v>
      </c>
      <c r="B11" s="31"/>
      <c r="C11" s="119"/>
      <c r="D11" s="125">
        <f>SUM(D3:D10)</f>
        <v>25844</v>
      </c>
      <c r="E11" s="100"/>
    </row>
  </sheetData>
  <mergeCells count="4">
    <mergeCell ref="A1:E1"/>
    <mergeCell ref="A11:B11"/>
    <mergeCell ref="A3:A10"/>
    <mergeCell ref="B3:B10"/>
  </mergeCell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11"/>
  <sheetViews>
    <sheetView workbookViewId="0">
      <selection activeCell="C6" sqref="C6"/>
    </sheetView>
  </sheetViews>
  <sheetFormatPr defaultColWidth="9" defaultRowHeight="13.5" outlineLevelCol="4"/>
  <cols>
    <col min="3" max="3" width="15" customWidth="1"/>
    <col min="4" max="4" width="14.25" customWidth="1"/>
    <col min="5" max="5" width="14" customWidth="1"/>
    <col min="9" max="9" width="9.375"/>
  </cols>
  <sheetData>
    <row r="1" ht="25" customHeight="1" spans="1:5">
      <c r="A1" s="127" t="s">
        <v>440</v>
      </c>
      <c r="B1" s="127"/>
      <c r="C1" s="127"/>
      <c r="D1" s="127"/>
      <c r="E1" s="127"/>
    </row>
    <row r="2" ht="25" customHeight="1" spans="1:5">
      <c r="A2" s="112" t="s">
        <v>1</v>
      </c>
      <c r="B2" s="115" t="s">
        <v>364</v>
      </c>
      <c r="C2" s="112" t="s">
        <v>295</v>
      </c>
      <c r="D2" s="128" t="s">
        <v>365</v>
      </c>
      <c r="E2" s="115" t="s">
        <v>297</v>
      </c>
    </row>
    <row r="3" ht="25" customHeight="1" spans="1:5">
      <c r="A3" s="116">
        <v>1</v>
      </c>
      <c r="B3" s="117" t="s">
        <v>40</v>
      </c>
      <c r="C3" s="129" t="s">
        <v>441</v>
      </c>
      <c r="D3" s="121">
        <v>1750</v>
      </c>
      <c r="E3" s="121" t="s">
        <v>308</v>
      </c>
    </row>
    <row r="4" ht="25" customHeight="1" spans="1:5">
      <c r="A4" s="116"/>
      <c r="B4" s="117"/>
      <c r="C4" s="119" t="s">
        <v>442</v>
      </c>
      <c r="D4" s="100">
        <v>280</v>
      </c>
      <c r="E4" s="100" t="s">
        <v>308</v>
      </c>
    </row>
    <row r="5" ht="25" customHeight="1" spans="1:5">
      <c r="A5" s="116"/>
      <c r="B5" s="117"/>
      <c r="C5" s="119" t="s">
        <v>443</v>
      </c>
      <c r="D5" s="100">
        <v>270</v>
      </c>
      <c r="E5" s="100" t="s">
        <v>308</v>
      </c>
    </row>
    <row r="6" ht="25" customHeight="1" spans="1:5">
      <c r="A6" s="116"/>
      <c r="B6" s="117"/>
      <c r="C6" s="119" t="s">
        <v>444</v>
      </c>
      <c r="D6" s="100">
        <v>250</v>
      </c>
      <c r="E6" s="100" t="s">
        <v>308</v>
      </c>
    </row>
    <row r="7" ht="25" customHeight="1" spans="1:5">
      <c r="A7" s="116"/>
      <c r="B7" s="117"/>
      <c r="C7" s="119" t="s">
        <v>445</v>
      </c>
      <c r="D7" s="100">
        <v>800</v>
      </c>
      <c r="E7" s="100" t="s">
        <v>308</v>
      </c>
    </row>
    <row r="8" ht="25" customHeight="1" spans="1:5">
      <c r="A8" s="116"/>
      <c r="B8" s="117"/>
      <c r="C8" s="119" t="s">
        <v>446</v>
      </c>
      <c r="D8" s="100">
        <v>900</v>
      </c>
      <c r="E8" s="100" t="s">
        <v>308</v>
      </c>
    </row>
    <row r="9" ht="25" customHeight="1" spans="1:5">
      <c r="A9" s="123"/>
      <c r="B9" s="124"/>
      <c r="C9" s="119"/>
      <c r="D9" s="100"/>
      <c r="E9" s="100"/>
    </row>
    <row r="10" ht="25" customHeight="1" spans="1:5">
      <c r="A10" s="130" t="s">
        <v>91</v>
      </c>
      <c r="B10" s="130"/>
      <c r="C10" s="131"/>
      <c r="D10" s="106">
        <f>SUM(D3:D9)</f>
        <v>4250</v>
      </c>
      <c r="E10" s="130"/>
    </row>
    <row r="11" ht="25" customHeight="1"/>
  </sheetData>
  <mergeCells count="4">
    <mergeCell ref="A1:E1"/>
    <mergeCell ref="A10:B10"/>
    <mergeCell ref="A3:A9"/>
    <mergeCell ref="B3:B9"/>
  </mergeCells>
  <pageMargins left="0.75" right="0.75" top="1" bottom="1" header="0.5" footer="0.5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workbookViewId="0">
      <selection activeCell="C8" sqref="C8"/>
    </sheetView>
  </sheetViews>
  <sheetFormatPr defaultColWidth="9" defaultRowHeight="13.5" outlineLevelCol="5"/>
  <cols>
    <col min="3" max="3" width="15" customWidth="1"/>
    <col min="4" max="4" width="14.25" customWidth="1"/>
    <col min="5" max="5" width="14" customWidth="1"/>
    <col min="6" max="6" width="15.375" customWidth="1"/>
    <col min="9" max="9" width="9.375"/>
  </cols>
  <sheetData>
    <row r="1" ht="25" customHeight="1" spans="1:6">
      <c r="A1" s="107" t="s">
        <v>447</v>
      </c>
      <c r="B1" s="107"/>
      <c r="C1" s="107"/>
      <c r="D1" s="107"/>
      <c r="E1" s="107"/>
      <c r="F1" s="107"/>
    </row>
    <row r="2" ht="25" customHeight="1" spans="1:6">
      <c r="A2" s="108" t="s">
        <v>1</v>
      </c>
      <c r="B2" s="109" t="s">
        <v>364</v>
      </c>
      <c r="C2" s="110" t="s">
        <v>295</v>
      </c>
      <c r="D2" s="111" t="s">
        <v>365</v>
      </c>
      <c r="E2" s="109" t="s">
        <v>297</v>
      </c>
      <c r="F2" s="112" t="s">
        <v>448</v>
      </c>
    </row>
    <row r="3" ht="25" customHeight="1" spans="1:6">
      <c r="A3" s="113">
        <v>1</v>
      </c>
      <c r="B3" s="38" t="s">
        <v>36</v>
      </c>
      <c r="C3" s="114" t="s">
        <v>433</v>
      </c>
      <c r="D3" s="111">
        <v>300</v>
      </c>
      <c r="E3" s="109" t="s">
        <v>449</v>
      </c>
      <c r="F3" s="115" t="s">
        <v>450</v>
      </c>
    </row>
    <row r="4" ht="25" customHeight="1" spans="1:6">
      <c r="A4" s="116"/>
      <c r="B4" s="117"/>
      <c r="C4" s="32" t="s">
        <v>451</v>
      </c>
      <c r="D4" s="118">
        <v>80</v>
      </c>
      <c r="E4" s="98" t="s">
        <v>42</v>
      </c>
      <c r="F4" s="115" t="s">
        <v>452</v>
      </c>
    </row>
    <row r="5" ht="25" customHeight="1" spans="1:6">
      <c r="A5" s="116"/>
      <c r="B5" s="117"/>
      <c r="C5" s="32" t="s">
        <v>453</v>
      </c>
      <c r="D5" s="118">
        <v>150</v>
      </c>
      <c r="E5" s="98" t="s">
        <v>42</v>
      </c>
      <c r="F5" s="115" t="s">
        <v>452</v>
      </c>
    </row>
    <row r="6" ht="25" customHeight="1" spans="1:6">
      <c r="A6" s="116"/>
      <c r="B6" s="117"/>
      <c r="C6" s="32" t="s">
        <v>454</v>
      </c>
      <c r="D6" s="118">
        <v>160</v>
      </c>
      <c r="E6" s="98" t="s">
        <v>455</v>
      </c>
      <c r="F6" s="115" t="s">
        <v>452</v>
      </c>
    </row>
    <row r="7" ht="25" customHeight="1" spans="1:6">
      <c r="A7" s="116"/>
      <c r="B7" s="117"/>
      <c r="C7" s="119" t="s">
        <v>456</v>
      </c>
      <c r="D7" s="118">
        <v>200</v>
      </c>
      <c r="E7" s="100" t="s">
        <v>42</v>
      </c>
      <c r="F7" s="115" t="s">
        <v>452</v>
      </c>
    </row>
    <row r="8" ht="25" customHeight="1" spans="1:6">
      <c r="A8" s="116"/>
      <c r="B8" s="117"/>
      <c r="C8" s="119" t="s">
        <v>457</v>
      </c>
      <c r="D8" s="118">
        <v>230</v>
      </c>
      <c r="E8" s="100" t="s">
        <v>42</v>
      </c>
      <c r="F8" s="115" t="s">
        <v>452</v>
      </c>
    </row>
    <row r="9" ht="25" customHeight="1" spans="1:6">
      <c r="A9" s="116"/>
      <c r="B9" s="117"/>
      <c r="C9" s="119" t="s">
        <v>458</v>
      </c>
      <c r="D9" s="118">
        <v>280</v>
      </c>
      <c r="E9" s="100" t="s">
        <v>42</v>
      </c>
      <c r="F9" s="115" t="s">
        <v>452</v>
      </c>
    </row>
    <row r="10" ht="25" customHeight="1" spans="1:6">
      <c r="A10" s="116"/>
      <c r="B10" s="117"/>
      <c r="C10" s="119" t="s">
        <v>459</v>
      </c>
      <c r="D10" s="118">
        <v>270</v>
      </c>
      <c r="E10" s="100" t="s">
        <v>42</v>
      </c>
      <c r="F10" s="115" t="s">
        <v>452</v>
      </c>
    </row>
    <row r="11" ht="25" customHeight="1" spans="1:6">
      <c r="A11" s="116"/>
      <c r="B11" s="117"/>
      <c r="C11" s="101" t="s">
        <v>460</v>
      </c>
      <c r="D11" s="120">
        <v>50</v>
      </c>
      <c r="E11" s="121" t="s">
        <v>455</v>
      </c>
      <c r="F11" s="115" t="s">
        <v>452</v>
      </c>
    </row>
    <row r="12" ht="25" customHeight="1" spans="1:6">
      <c r="A12" s="116"/>
      <c r="B12" s="117"/>
      <c r="C12" s="122" t="s">
        <v>461</v>
      </c>
      <c r="D12" s="44">
        <v>300</v>
      </c>
      <c r="E12" s="44" t="s">
        <v>455</v>
      </c>
      <c r="F12" s="115" t="s">
        <v>452</v>
      </c>
    </row>
    <row r="13" ht="25" customHeight="1" spans="1:6">
      <c r="A13" s="123"/>
      <c r="B13" s="124"/>
      <c r="C13" s="119" t="s">
        <v>462</v>
      </c>
      <c r="D13" s="118">
        <v>130</v>
      </c>
      <c r="E13" s="100" t="s">
        <v>455</v>
      </c>
      <c r="F13" s="115" t="s">
        <v>452</v>
      </c>
    </row>
    <row r="14" ht="25" customHeight="1" spans="1:6">
      <c r="A14" s="31" t="s">
        <v>91</v>
      </c>
      <c r="B14" s="31"/>
      <c r="C14" s="119"/>
      <c r="D14" s="125">
        <f>SUM(D3:D13)</f>
        <v>2150</v>
      </c>
      <c r="E14" s="100"/>
      <c r="F14" s="126"/>
    </row>
  </sheetData>
  <mergeCells count="4">
    <mergeCell ref="A1:F1"/>
    <mergeCell ref="A14:B14"/>
    <mergeCell ref="A3:A13"/>
    <mergeCell ref="B3:B13"/>
  </mergeCells>
  <pageMargins left="0.75" right="0.75" top="1" bottom="1" header="0.5" footer="0.5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5"/>
  <sheetViews>
    <sheetView workbookViewId="0">
      <selection activeCell="G25" sqref="G25"/>
    </sheetView>
  </sheetViews>
  <sheetFormatPr defaultColWidth="9" defaultRowHeight="13.5" outlineLevelCol="5"/>
  <cols>
    <col min="3" max="3" width="15" customWidth="1"/>
    <col min="4" max="4" width="14.25" customWidth="1"/>
    <col min="5" max="5" width="14" customWidth="1"/>
    <col min="6" max="6" width="15.375" customWidth="1"/>
    <col min="9" max="9" width="9.375"/>
  </cols>
  <sheetData>
    <row r="1" ht="25" customHeight="1" spans="1:6">
      <c r="A1" s="90" t="s">
        <v>463</v>
      </c>
      <c r="B1" s="90"/>
      <c r="C1" s="90"/>
      <c r="D1" s="90"/>
      <c r="E1" s="90"/>
      <c r="F1" s="90"/>
    </row>
    <row r="2" ht="25" customHeight="1" spans="1:6">
      <c r="A2" s="91" t="s">
        <v>1</v>
      </c>
      <c r="B2" s="92" t="s">
        <v>364</v>
      </c>
      <c r="C2" s="44" t="s">
        <v>295</v>
      </c>
      <c r="D2" s="92" t="s">
        <v>342</v>
      </c>
      <c r="E2" s="92" t="s">
        <v>343</v>
      </c>
      <c r="F2" s="92" t="s">
        <v>344</v>
      </c>
    </row>
    <row r="3" ht="25" customHeight="1" spans="1:6">
      <c r="A3" s="33">
        <v>1</v>
      </c>
      <c r="B3" s="93" t="s">
        <v>464</v>
      </c>
      <c r="C3" s="94" t="s">
        <v>465</v>
      </c>
      <c r="D3" s="95" t="s">
        <v>355</v>
      </c>
      <c r="E3" s="96" t="s">
        <v>349</v>
      </c>
      <c r="F3" s="97">
        <v>519</v>
      </c>
    </row>
    <row r="4" ht="25" customHeight="1" spans="1:6">
      <c r="A4" s="33">
        <v>2</v>
      </c>
      <c r="B4" s="92"/>
      <c r="C4" s="94" t="s">
        <v>466</v>
      </c>
      <c r="D4" s="83" t="s">
        <v>346</v>
      </c>
      <c r="E4" s="96" t="s">
        <v>348</v>
      </c>
      <c r="F4" s="97">
        <v>159</v>
      </c>
    </row>
    <row r="5" ht="25" customHeight="1" spans="1:6">
      <c r="A5" s="33"/>
      <c r="B5" s="92"/>
      <c r="C5" s="94"/>
      <c r="D5" s="83" t="s">
        <v>467</v>
      </c>
      <c r="E5" s="96" t="s">
        <v>351</v>
      </c>
      <c r="F5" s="97">
        <v>66</v>
      </c>
    </row>
    <row r="6" ht="25" customHeight="1" spans="1:6">
      <c r="A6" s="33"/>
      <c r="B6" s="92"/>
      <c r="C6" s="94"/>
      <c r="D6" s="83" t="s">
        <v>355</v>
      </c>
      <c r="E6" s="96" t="s">
        <v>348</v>
      </c>
      <c r="F6" s="98">
        <v>420</v>
      </c>
    </row>
    <row r="7" ht="25" customHeight="1" spans="1:6">
      <c r="A7" s="33">
        <v>3</v>
      </c>
      <c r="B7" s="92"/>
      <c r="C7" s="94" t="s">
        <v>468</v>
      </c>
      <c r="D7" s="83" t="s">
        <v>469</v>
      </c>
      <c r="E7" s="96" t="s">
        <v>348</v>
      </c>
      <c r="F7" s="98">
        <v>438</v>
      </c>
    </row>
    <row r="8" ht="25" customHeight="1" spans="1:6">
      <c r="A8" s="33"/>
      <c r="B8" s="92"/>
      <c r="C8" s="94"/>
      <c r="D8" s="83" t="s">
        <v>355</v>
      </c>
      <c r="E8" s="96" t="s">
        <v>347</v>
      </c>
      <c r="F8" s="98">
        <v>6</v>
      </c>
    </row>
    <row r="9" ht="25" customHeight="1" spans="1:6">
      <c r="A9" s="33">
        <v>4</v>
      </c>
      <c r="B9" s="92"/>
      <c r="C9" s="93" t="s">
        <v>470</v>
      </c>
      <c r="D9" s="83" t="s">
        <v>471</v>
      </c>
      <c r="E9" s="96" t="s">
        <v>349</v>
      </c>
      <c r="F9" s="98">
        <v>89</v>
      </c>
    </row>
    <row r="10" ht="25" customHeight="1" spans="1:6">
      <c r="A10" s="33"/>
      <c r="B10" s="92"/>
      <c r="C10" s="93"/>
      <c r="D10" s="83" t="s">
        <v>472</v>
      </c>
      <c r="E10" s="96" t="s">
        <v>347</v>
      </c>
      <c r="F10" s="98">
        <v>35</v>
      </c>
    </row>
    <row r="11" ht="25" customHeight="1" spans="1:6">
      <c r="A11" s="33"/>
      <c r="B11" s="92"/>
      <c r="C11" s="94"/>
      <c r="D11" s="83" t="s">
        <v>473</v>
      </c>
      <c r="E11" s="99" t="s">
        <v>347</v>
      </c>
      <c r="F11" s="100">
        <v>6</v>
      </c>
    </row>
    <row r="12" ht="25" customHeight="1" spans="1:6">
      <c r="A12" s="33">
        <v>5</v>
      </c>
      <c r="B12" s="92"/>
      <c r="C12" s="94" t="s">
        <v>474</v>
      </c>
      <c r="D12" s="95" t="s">
        <v>355</v>
      </c>
      <c r="E12" s="96" t="s">
        <v>348</v>
      </c>
      <c r="F12" s="97">
        <v>150</v>
      </c>
    </row>
    <row r="13" ht="25" customHeight="1" spans="1:6">
      <c r="A13" s="33"/>
      <c r="B13" s="92"/>
      <c r="C13" s="94"/>
      <c r="D13" s="95" t="s">
        <v>475</v>
      </c>
      <c r="E13" s="96" t="s">
        <v>347</v>
      </c>
      <c r="F13" s="98">
        <v>43</v>
      </c>
    </row>
    <row r="14" ht="25" customHeight="1" spans="1:6">
      <c r="A14" s="33">
        <v>6</v>
      </c>
      <c r="B14" s="92"/>
      <c r="C14" s="94" t="s">
        <v>476</v>
      </c>
      <c r="D14" s="95" t="s">
        <v>355</v>
      </c>
      <c r="E14" s="96" t="s">
        <v>348</v>
      </c>
      <c r="F14" s="98">
        <v>54</v>
      </c>
    </row>
    <row r="15" ht="25" customHeight="1" spans="1:6">
      <c r="A15" s="44"/>
      <c r="B15" s="92"/>
      <c r="C15" s="101"/>
      <c r="D15" s="95" t="s">
        <v>477</v>
      </c>
      <c r="E15" s="96" t="s">
        <v>347</v>
      </c>
      <c r="F15" s="98">
        <v>25</v>
      </c>
    </row>
    <row r="16" ht="25" customHeight="1" spans="1:6">
      <c r="A16" s="44">
        <v>7</v>
      </c>
      <c r="B16" s="92"/>
      <c r="C16" s="92" t="s">
        <v>478</v>
      </c>
      <c r="D16" s="95" t="s">
        <v>479</v>
      </c>
      <c r="E16" s="96" t="s">
        <v>347</v>
      </c>
      <c r="F16" s="98">
        <v>52</v>
      </c>
    </row>
    <row r="17" ht="25" customHeight="1" spans="1:6">
      <c r="A17" s="44"/>
      <c r="B17" s="92"/>
      <c r="C17" s="92"/>
      <c r="D17" s="83" t="s">
        <v>472</v>
      </c>
      <c r="E17" s="96" t="s">
        <v>347</v>
      </c>
      <c r="F17" s="98">
        <v>37</v>
      </c>
    </row>
    <row r="18" ht="25" customHeight="1" spans="1:6">
      <c r="A18" s="44">
        <v>8</v>
      </c>
      <c r="B18" s="92"/>
      <c r="C18" s="102" t="s">
        <v>480</v>
      </c>
      <c r="D18" s="95" t="s">
        <v>346</v>
      </c>
      <c r="E18" s="96" t="s">
        <v>348</v>
      </c>
      <c r="F18" s="98">
        <v>253</v>
      </c>
    </row>
    <row r="19" ht="25" customHeight="1" spans="1:6">
      <c r="A19" s="44"/>
      <c r="B19" s="92"/>
      <c r="C19" s="102"/>
      <c r="D19" s="95" t="s">
        <v>355</v>
      </c>
      <c r="E19" s="96" t="s">
        <v>349</v>
      </c>
      <c r="F19" s="98">
        <v>208</v>
      </c>
    </row>
    <row r="20" ht="25" customHeight="1" spans="1:6">
      <c r="A20" s="44">
        <v>9</v>
      </c>
      <c r="B20" s="92"/>
      <c r="C20" s="92" t="s">
        <v>481</v>
      </c>
      <c r="D20" s="95" t="s">
        <v>346</v>
      </c>
      <c r="E20" s="96" t="s">
        <v>348</v>
      </c>
      <c r="F20" s="98">
        <v>314</v>
      </c>
    </row>
    <row r="21" ht="25" customHeight="1" spans="1:6">
      <c r="A21" s="44"/>
      <c r="B21" s="92"/>
      <c r="C21" s="92"/>
      <c r="D21" s="95" t="s">
        <v>355</v>
      </c>
      <c r="E21" s="96" t="s">
        <v>347</v>
      </c>
      <c r="F21" s="98">
        <v>105</v>
      </c>
    </row>
    <row r="22" ht="25" customHeight="1" spans="1:6">
      <c r="A22" s="44">
        <v>10</v>
      </c>
      <c r="B22" s="92"/>
      <c r="C22" s="101" t="s">
        <v>482</v>
      </c>
      <c r="D22" s="95" t="s">
        <v>355</v>
      </c>
      <c r="E22" s="96" t="s">
        <v>351</v>
      </c>
      <c r="F22" s="98">
        <v>60</v>
      </c>
    </row>
    <row r="23" ht="25" customHeight="1" spans="1:6">
      <c r="A23" s="44">
        <v>11</v>
      </c>
      <c r="B23" s="92"/>
      <c r="C23" s="101" t="s">
        <v>483</v>
      </c>
      <c r="D23" s="95" t="s">
        <v>469</v>
      </c>
      <c r="E23" s="96" t="s">
        <v>351</v>
      </c>
      <c r="F23" s="98">
        <v>48</v>
      </c>
    </row>
    <row r="24" ht="25" customHeight="1" spans="1:6">
      <c r="A24" s="44">
        <v>12</v>
      </c>
      <c r="B24" s="92"/>
      <c r="C24" s="101" t="s">
        <v>484</v>
      </c>
      <c r="D24" s="95" t="s">
        <v>469</v>
      </c>
      <c r="E24" s="96" t="s">
        <v>347</v>
      </c>
      <c r="F24" s="98">
        <v>40</v>
      </c>
    </row>
    <row r="25" ht="25" customHeight="1" spans="1:6">
      <c r="A25" s="103" t="s">
        <v>91</v>
      </c>
      <c r="B25" s="104"/>
      <c r="C25" s="94"/>
      <c r="D25" s="83"/>
      <c r="E25" s="105"/>
      <c r="F25" s="106">
        <f>SUM(F3:F24)</f>
        <v>3127</v>
      </c>
    </row>
  </sheetData>
  <mergeCells count="19">
    <mergeCell ref="A1:F1"/>
    <mergeCell ref="A25:B25"/>
    <mergeCell ref="A4:A6"/>
    <mergeCell ref="A7:A8"/>
    <mergeCell ref="A9:A11"/>
    <mergeCell ref="A12:A13"/>
    <mergeCell ref="A14:A15"/>
    <mergeCell ref="A16:A17"/>
    <mergeCell ref="A18:A19"/>
    <mergeCell ref="A20:A21"/>
    <mergeCell ref="B3:B24"/>
    <mergeCell ref="C4:C6"/>
    <mergeCell ref="C7:C8"/>
    <mergeCell ref="C9:C11"/>
    <mergeCell ref="C12:C13"/>
    <mergeCell ref="C14:C15"/>
    <mergeCell ref="C16:C17"/>
    <mergeCell ref="C18:C19"/>
    <mergeCell ref="C20:C21"/>
  </mergeCells>
  <pageMargins left="0.75" right="0.75" top="1" bottom="1" header="0.5" footer="0.5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22"/>
  <sheetViews>
    <sheetView workbookViewId="0">
      <selection activeCell="K4" sqref="K4:K21"/>
    </sheetView>
  </sheetViews>
  <sheetFormatPr defaultColWidth="9" defaultRowHeight="13.5"/>
  <cols>
    <col min="3" max="3" width="15" customWidth="1"/>
    <col min="4" max="4" width="14.25" customWidth="1"/>
    <col min="5" max="5" width="14" customWidth="1"/>
    <col min="6" max="6" width="15.375" customWidth="1"/>
    <col min="9" max="9" width="9.375"/>
  </cols>
  <sheetData>
    <row r="1" ht="25" customHeight="1" spans="1:17">
      <c r="A1" s="74" t="s">
        <v>485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</row>
    <row r="2" ht="25" customHeight="1" spans="1:17">
      <c r="A2" s="75" t="s">
        <v>1</v>
      </c>
      <c r="B2" s="75" t="s">
        <v>486</v>
      </c>
      <c r="C2" s="75" t="s">
        <v>487</v>
      </c>
      <c r="D2" s="75" t="s">
        <v>488</v>
      </c>
      <c r="E2" s="75" t="s">
        <v>489</v>
      </c>
      <c r="F2" s="76" t="s">
        <v>490</v>
      </c>
      <c r="G2" s="76" t="s">
        <v>491</v>
      </c>
      <c r="H2" s="77" t="s">
        <v>492</v>
      </c>
      <c r="I2" s="77"/>
      <c r="J2" s="77" t="s">
        <v>493</v>
      </c>
      <c r="K2" s="77" t="s">
        <v>494</v>
      </c>
      <c r="L2" s="77" t="s">
        <v>495</v>
      </c>
      <c r="M2" s="77" t="s">
        <v>496</v>
      </c>
      <c r="N2" s="77" t="s">
        <v>497</v>
      </c>
      <c r="O2" s="77" t="s">
        <v>498</v>
      </c>
      <c r="P2" s="77" t="s">
        <v>499</v>
      </c>
      <c r="Q2" s="77" t="s">
        <v>500</v>
      </c>
    </row>
    <row r="3" ht="25" customHeight="1" spans="1:17">
      <c r="A3" s="75"/>
      <c r="B3" s="75"/>
      <c r="C3" s="75"/>
      <c r="D3" s="75"/>
      <c r="E3" s="75"/>
      <c r="F3" s="78"/>
      <c r="G3" s="78"/>
      <c r="H3" s="77" t="s">
        <v>501</v>
      </c>
      <c r="I3" s="77" t="s">
        <v>502</v>
      </c>
      <c r="J3" s="77"/>
      <c r="K3" s="77"/>
      <c r="L3" s="77"/>
      <c r="M3" s="77"/>
      <c r="N3" s="77"/>
      <c r="O3" s="77"/>
      <c r="P3" s="77"/>
      <c r="Q3" s="77"/>
    </row>
    <row r="4" ht="25" customHeight="1" spans="1:17">
      <c r="A4" s="75">
        <v>1</v>
      </c>
      <c r="B4" s="79" t="s">
        <v>503</v>
      </c>
      <c r="C4" s="75" t="s">
        <v>504</v>
      </c>
      <c r="D4" s="79" t="s">
        <v>505</v>
      </c>
      <c r="E4" s="79" t="s">
        <v>506</v>
      </c>
      <c r="F4" s="80">
        <v>1920</v>
      </c>
      <c r="G4" s="80">
        <f>1920*30</f>
        <v>57600</v>
      </c>
      <c r="H4" s="81">
        <f>1920*2</f>
        <v>3840</v>
      </c>
      <c r="I4" s="81"/>
      <c r="J4" s="81">
        <f>1920*12</f>
        <v>23040</v>
      </c>
      <c r="K4" s="33">
        <v>19530</v>
      </c>
      <c r="L4" s="81">
        <v>1</v>
      </c>
      <c r="M4" s="33">
        <v>3800</v>
      </c>
      <c r="N4" s="81">
        <v>2</v>
      </c>
      <c r="O4" s="81"/>
      <c r="P4" s="81">
        <v>1</v>
      </c>
      <c r="Q4" s="81"/>
    </row>
    <row r="5" ht="25" customHeight="1" spans="1:17">
      <c r="A5" s="75">
        <v>2</v>
      </c>
      <c r="B5" s="79" t="s">
        <v>507</v>
      </c>
      <c r="C5" s="75" t="s">
        <v>508</v>
      </c>
      <c r="D5" s="79" t="s">
        <v>505</v>
      </c>
      <c r="E5" s="79" t="s">
        <v>506</v>
      </c>
      <c r="F5" s="80">
        <v>400</v>
      </c>
      <c r="G5" s="80">
        <f>400*9</f>
        <v>3600</v>
      </c>
      <c r="H5" s="81">
        <f>250*2</f>
        <v>500</v>
      </c>
      <c r="I5" s="81">
        <f>150*2</f>
        <v>300</v>
      </c>
      <c r="J5" s="81">
        <f>400*6</f>
        <v>2400</v>
      </c>
      <c r="K5" s="81">
        <v>0</v>
      </c>
      <c r="L5" s="81">
        <v>0</v>
      </c>
      <c r="M5" s="81">
        <v>500</v>
      </c>
      <c r="N5" s="81">
        <v>2</v>
      </c>
      <c r="O5" s="81"/>
      <c r="P5" s="81">
        <v>1</v>
      </c>
      <c r="Q5" s="81"/>
    </row>
    <row r="6" ht="25" customHeight="1" spans="1:17">
      <c r="A6" s="75">
        <v>3</v>
      </c>
      <c r="B6" s="79" t="s">
        <v>509</v>
      </c>
      <c r="C6" s="75" t="s">
        <v>174</v>
      </c>
      <c r="D6" s="79" t="s">
        <v>505</v>
      </c>
      <c r="E6" s="79" t="s">
        <v>510</v>
      </c>
      <c r="F6" s="80">
        <v>2466</v>
      </c>
      <c r="G6" s="80">
        <f>2466*10</f>
        <v>24660</v>
      </c>
      <c r="H6" s="81">
        <f>2740*2</f>
        <v>5480</v>
      </c>
      <c r="I6" s="81"/>
      <c r="J6" s="81">
        <f>2740*6</f>
        <v>16440</v>
      </c>
      <c r="K6" s="81">
        <v>1300</v>
      </c>
      <c r="L6" s="81">
        <v>0</v>
      </c>
      <c r="M6" s="33">
        <v>1700</v>
      </c>
      <c r="N6" s="81">
        <v>2</v>
      </c>
      <c r="O6" s="81"/>
      <c r="P6" s="81">
        <v>2</v>
      </c>
      <c r="Q6" s="81"/>
    </row>
    <row r="7" ht="25" customHeight="1" spans="1:17">
      <c r="A7" s="75">
        <v>4</v>
      </c>
      <c r="B7" s="79" t="s">
        <v>511</v>
      </c>
      <c r="C7" s="75" t="s">
        <v>512</v>
      </c>
      <c r="D7" s="79" t="s">
        <v>505</v>
      </c>
      <c r="E7" s="79" t="s">
        <v>506</v>
      </c>
      <c r="F7" s="80">
        <v>1170</v>
      </c>
      <c r="G7" s="80">
        <f>1170*12</f>
        <v>14040</v>
      </c>
      <c r="H7" s="81"/>
      <c r="I7" s="81">
        <f>1100*2</f>
        <v>2200</v>
      </c>
      <c r="J7" s="81">
        <f>1100*6</f>
        <v>6600</v>
      </c>
      <c r="K7" s="81">
        <v>6000</v>
      </c>
      <c r="L7" s="81">
        <v>1</v>
      </c>
      <c r="M7" s="33">
        <v>405</v>
      </c>
      <c r="N7" s="81">
        <v>2</v>
      </c>
      <c r="O7" s="81"/>
      <c r="P7" s="81">
        <v>1</v>
      </c>
      <c r="Q7" s="81"/>
    </row>
    <row r="8" ht="25" customHeight="1" spans="1:17">
      <c r="A8" s="75">
        <v>5</v>
      </c>
      <c r="B8" s="79" t="s">
        <v>513</v>
      </c>
      <c r="C8" s="75" t="s">
        <v>514</v>
      </c>
      <c r="D8" s="79" t="s">
        <v>505</v>
      </c>
      <c r="E8" s="79" t="s">
        <v>510</v>
      </c>
      <c r="F8" s="82">
        <v>331</v>
      </c>
      <c r="G8" s="80">
        <f>331*12</f>
        <v>3972</v>
      </c>
      <c r="H8" s="81"/>
      <c r="I8" s="81">
        <v>340</v>
      </c>
      <c r="J8" s="81">
        <f>340*6</f>
        <v>2040</v>
      </c>
      <c r="K8" s="33">
        <v>1986</v>
      </c>
      <c r="L8" s="81">
        <v>0</v>
      </c>
      <c r="M8" s="81">
        <v>0</v>
      </c>
      <c r="N8" s="81">
        <v>1</v>
      </c>
      <c r="O8" s="81"/>
      <c r="P8" s="81">
        <v>1</v>
      </c>
      <c r="Q8" s="81"/>
    </row>
    <row r="9" ht="25" customHeight="1" spans="1:17">
      <c r="A9" s="75">
        <v>6</v>
      </c>
      <c r="B9" s="79" t="s">
        <v>515</v>
      </c>
      <c r="C9" s="75" t="s">
        <v>169</v>
      </c>
      <c r="D9" s="79" t="s">
        <v>505</v>
      </c>
      <c r="E9" s="79" t="s">
        <v>510</v>
      </c>
      <c r="F9" s="80">
        <v>468</v>
      </c>
      <c r="G9" s="80">
        <f>468*12</f>
        <v>5616</v>
      </c>
      <c r="H9" s="81">
        <f>470*2</f>
        <v>940</v>
      </c>
      <c r="I9" s="81"/>
      <c r="J9" s="81">
        <f>470*6</f>
        <v>2820</v>
      </c>
      <c r="K9" s="81">
        <v>0</v>
      </c>
      <c r="L9" s="81">
        <v>0</v>
      </c>
      <c r="M9" s="81">
        <v>1200</v>
      </c>
      <c r="N9" s="81">
        <v>1</v>
      </c>
      <c r="O9" s="81"/>
      <c r="P9" s="81">
        <v>1</v>
      </c>
      <c r="Q9" s="81"/>
    </row>
    <row r="10" ht="25" customHeight="1" spans="1:17">
      <c r="A10" s="75">
        <v>7</v>
      </c>
      <c r="B10" s="79" t="s">
        <v>516</v>
      </c>
      <c r="C10" s="75" t="s">
        <v>517</v>
      </c>
      <c r="D10" s="79" t="s">
        <v>505</v>
      </c>
      <c r="E10" s="79" t="s">
        <v>510</v>
      </c>
      <c r="F10" s="82">
        <v>261</v>
      </c>
      <c r="G10" s="80">
        <f>260*20</f>
        <v>5200</v>
      </c>
      <c r="H10" s="81">
        <v>260</v>
      </c>
      <c r="I10" s="81">
        <v>260</v>
      </c>
      <c r="J10" s="81">
        <f>260*6</f>
        <v>1560</v>
      </c>
      <c r="K10" s="81">
        <v>300</v>
      </c>
      <c r="L10" s="81">
        <v>0</v>
      </c>
      <c r="M10" s="81">
        <v>120</v>
      </c>
      <c r="N10" s="81"/>
      <c r="O10" s="81"/>
      <c r="P10" s="81">
        <v>1</v>
      </c>
      <c r="Q10" s="81"/>
    </row>
    <row r="11" ht="25" customHeight="1" spans="1:17">
      <c r="A11" s="75">
        <v>8</v>
      </c>
      <c r="B11" s="79" t="s">
        <v>518</v>
      </c>
      <c r="C11" s="75" t="s">
        <v>519</v>
      </c>
      <c r="D11" s="79" t="s">
        <v>505</v>
      </c>
      <c r="E11" s="79" t="s">
        <v>510</v>
      </c>
      <c r="F11" s="82">
        <v>112</v>
      </c>
      <c r="G11" s="80">
        <f>112*11</f>
        <v>1232</v>
      </c>
      <c r="H11" s="81">
        <f>110*2</f>
        <v>220</v>
      </c>
      <c r="I11" s="81"/>
      <c r="J11" s="81">
        <f>110*6</f>
        <v>660</v>
      </c>
      <c r="K11" s="81">
        <v>500</v>
      </c>
      <c r="L11" s="81">
        <v>0</v>
      </c>
      <c r="M11" s="81">
        <v>0</v>
      </c>
      <c r="N11" s="81">
        <v>1</v>
      </c>
      <c r="O11" s="81"/>
      <c r="P11" s="81">
        <v>1</v>
      </c>
      <c r="Q11" s="81"/>
    </row>
    <row r="12" ht="25" customHeight="1" spans="1:17">
      <c r="A12" s="75">
        <v>9</v>
      </c>
      <c r="B12" s="79" t="s">
        <v>520</v>
      </c>
      <c r="C12" s="75" t="s">
        <v>521</v>
      </c>
      <c r="D12" s="79" t="s">
        <v>505</v>
      </c>
      <c r="E12" s="79" t="s">
        <v>510</v>
      </c>
      <c r="F12" s="80">
        <v>408</v>
      </c>
      <c r="G12" s="80">
        <f>408*16</f>
        <v>6528</v>
      </c>
      <c r="H12" s="81">
        <f>520*2</f>
        <v>1040</v>
      </c>
      <c r="I12" s="81"/>
      <c r="J12" s="81">
        <f>520*6</f>
        <v>3120</v>
      </c>
      <c r="K12" s="81">
        <v>1000</v>
      </c>
      <c r="L12" s="81">
        <v>0</v>
      </c>
      <c r="M12" s="81">
        <v>0</v>
      </c>
      <c r="N12" s="81">
        <v>1</v>
      </c>
      <c r="O12" s="81"/>
      <c r="P12" s="81">
        <v>1</v>
      </c>
      <c r="Q12" s="81"/>
    </row>
    <row r="13" ht="25" customHeight="1" spans="1:17">
      <c r="A13" s="75">
        <v>10</v>
      </c>
      <c r="B13" s="79" t="s">
        <v>522</v>
      </c>
      <c r="C13" s="75" t="s">
        <v>180</v>
      </c>
      <c r="D13" s="79" t="s">
        <v>505</v>
      </c>
      <c r="E13" s="79" t="s">
        <v>510</v>
      </c>
      <c r="F13" s="80">
        <v>1772</v>
      </c>
      <c r="G13" s="80">
        <f>2230*11</f>
        <v>24530</v>
      </c>
      <c r="H13" s="81">
        <f>2230*2</f>
        <v>4460</v>
      </c>
      <c r="I13" s="81"/>
      <c r="J13" s="81">
        <f>2230*6</f>
        <v>13380</v>
      </c>
      <c r="K13" s="33">
        <v>2750</v>
      </c>
      <c r="L13" s="81">
        <v>2</v>
      </c>
      <c r="M13" s="81">
        <v>2600</v>
      </c>
      <c r="N13" s="81">
        <v>1</v>
      </c>
      <c r="O13" s="81">
        <v>1</v>
      </c>
      <c r="P13" s="81">
        <v>1</v>
      </c>
      <c r="Q13" s="81">
        <v>8</v>
      </c>
    </row>
    <row r="14" ht="25" customHeight="1" spans="1:17">
      <c r="A14" s="75">
        <v>11</v>
      </c>
      <c r="B14" s="79" t="s">
        <v>523</v>
      </c>
      <c r="C14" s="75" t="s">
        <v>524</v>
      </c>
      <c r="D14" s="79" t="s">
        <v>505</v>
      </c>
      <c r="E14" s="79" t="s">
        <v>510</v>
      </c>
      <c r="F14" s="82">
        <v>428</v>
      </c>
      <c r="G14" s="80">
        <f>410*15</f>
        <v>6150</v>
      </c>
      <c r="H14" s="81">
        <f>410*2</f>
        <v>820</v>
      </c>
      <c r="I14" s="81"/>
      <c r="J14" s="81">
        <f>410*6</f>
        <v>2460</v>
      </c>
      <c r="K14" s="33">
        <v>3600</v>
      </c>
      <c r="L14" s="81">
        <v>0</v>
      </c>
      <c r="M14" s="81">
        <v>0</v>
      </c>
      <c r="N14" s="81"/>
      <c r="O14" s="81"/>
      <c r="P14" s="81">
        <v>1</v>
      </c>
      <c r="Q14" s="81">
        <v>3</v>
      </c>
    </row>
    <row r="15" ht="25" customHeight="1" spans="1:17">
      <c r="A15" s="75">
        <v>12</v>
      </c>
      <c r="B15" s="79" t="s">
        <v>525</v>
      </c>
      <c r="C15" s="75" t="s">
        <v>526</v>
      </c>
      <c r="D15" s="79" t="s">
        <v>505</v>
      </c>
      <c r="E15" s="79" t="s">
        <v>510</v>
      </c>
      <c r="F15" s="82">
        <v>405</v>
      </c>
      <c r="G15" s="80">
        <f>410*10.5</f>
        <v>4305</v>
      </c>
      <c r="H15" s="81"/>
      <c r="I15" s="81">
        <f>410*2</f>
        <v>820</v>
      </c>
      <c r="J15" s="81">
        <f>510*6</f>
        <v>3060</v>
      </c>
      <c r="K15" s="81">
        <v>1000</v>
      </c>
      <c r="L15" s="81">
        <v>0</v>
      </c>
      <c r="M15" s="81">
        <v>0</v>
      </c>
      <c r="N15" s="81">
        <v>1</v>
      </c>
      <c r="O15" s="81"/>
      <c r="P15" s="81">
        <v>1</v>
      </c>
      <c r="Q15" s="81"/>
    </row>
    <row r="16" ht="25" customHeight="1" spans="1:17">
      <c r="A16" s="75">
        <v>13</v>
      </c>
      <c r="B16" s="79" t="s">
        <v>527</v>
      </c>
      <c r="C16" s="75" t="s">
        <v>528</v>
      </c>
      <c r="D16" s="79" t="s">
        <v>505</v>
      </c>
      <c r="E16" s="79" t="s">
        <v>510</v>
      </c>
      <c r="F16" s="80">
        <v>2150</v>
      </c>
      <c r="G16" s="80">
        <f>2200*27</f>
        <v>59400</v>
      </c>
      <c r="H16" s="81">
        <f>350+200</f>
        <v>550</v>
      </c>
      <c r="I16" s="81">
        <f>2200*2-550</f>
        <v>3850</v>
      </c>
      <c r="J16" s="81">
        <f>2200*12</f>
        <v>26400</v>
      </c>
      <c r="K16" s="81">
        <f>2200*12</f>
        <v>26400</v>
      </c>
      <c r="L16" s="81">
        <v>1</v>
      </c>
      <c r="M16" s="81">
        <v>1150</v>
      </c>
      <c r="N16" s="81"/>
      <c r="O16" s="81"/>
      <c r="P16" s="81">
        <v>2</v>
      </c>
      <c r="Q16" s="81"/>
    </row>
    <row r="17" ht="25" customHeight="1" spans="1:17">
      <c r="A17" s="75">
        <v>14</v>
      </c>
      <c r="B17" s="79" t="s">
        <v>529</v>
      </c>
      <c r="C17" s="75" t="s">
        <v>172</v>
      </c>
      <c r="D17" s="79" t="s">
        <v>530</v>
      </c>
      <c r="E17" s="79" t="s">
        <v>510</v>
      </c>
      <c r="F17" s="80">
        <v>2802</v>
      </c>
      <c r="G17" s="80">
        <f>2802*15</f>
        <v>42030</v>
      </c>
      <c r="H17" s="81">
        <f>1730*2</f>
        <v>3460</v>
      </c>
      <c r="I17" s="81"/>
      <c r="J17" s="81">
        <f>1730*6</f>
        <v>10380</v>
      </c>
      <c r="K17" s="33">
        <v>1500</v>
      </c>
      <c r="L17" s="81">
        <v>1</v>
      </c>
      <c r="M17" s="81">
        <v>1650</v>
      </c>
      <c r="N17" s="81">
        <v>1</v>
      </c>
      <c r="O17" s="81"/>
      <c r="P17" s="81">
        <v>1</v>
      </c>
      <c r="Q17" s="81">
        <v>1</v>
      </c>
    </row>
    <row r="18" ht="25" customHeight="1" spans="1:17">
      <c r="A18" s="75">
        <v>15</v>
      </c>
      <c r="B18" s="79" t="s">
        <v>531</v>
      </c>
      <c r="C18" s="75" t="s">
        <v>532</v>
      </c>
      <c r="D18" s="79" t="s">
        <v>533</v>
      </c>
      <c r="E18" s="79" t="s">
        <v>506</v>
      </c>
      <c r="F18" s="80">
        <v>138</v>
      </c>
      <c r="G18" s="80">
        <f>130*13</f>
        <v>1690</v>
      </c>
      <c r="H18" s="81">
        <f>130*2</f>
        <v>260</v>
      </c>
      <c r="I18" s="81"/>
      <c r="J18" s="81">
        <f>130*6</f>
        <v>780</v>
      </c>
      <c r="K18" s="81">
        <v>0</v>
      </c>
      <c r="L18" s="81">
        <v>0</v>
      </c>
      <c r="M18" s="81">
        <v>260</v>
      </c>
      <c r="N18" s="81"/>
      <c r="O18" s="81"/>
      <c r="P18" s="81">
        <v>1</v>
      </c>
      <c r="Q18" s="81"/>
    </row>
    <row r="19" ht="25" customHeight="1" spans="1:17">
      <c r="A19" s="83">
        <v>16</v>
      </c>
      <c r="B19" s="84" t="s">
        <v>534</v>
      </c>
      <c r="C19" s="83" t="s">
        <v>535</v>
      </c>
      <c r="D19" s="79" t="s">
        <v>533</v>
      </c>
      <c r="E19" s="84" t="s">
        <v>506</v>
      </c>
      <c r="F19" s="85">
        <v>150</v>
      </c>
      <c r="G19" s="85">
        <v>4400</v>
      </c>
      <c r="H19" s="33"/>
      <c r="I19" s="33">
        <v>260</v>
      </c>
      <c r="J19" s="33">
        <v>0</v>
      </c>
      <c r="K19" s="33">
        <v>0</v>
      </c>
      <c r="L19" s="33">
        <v>0</v>
      </c>
      <c r="M19" s="33">
        <v>0</v>
      </c>
      <c r="N19" s="33"/>
      <c r="O19" s="33"/>
      <c r="P19" s="33">
        <v>0</v>
      </c>
      <c r="Q19" s="33"/>
    </row>
    <row r="20" ht="25" customHeight="1" spans="1:17">
      <c r="A20" s="75">
        <v>17</v>
      </c>
      <c r="B20" s="79" t="s">
        <v>536</v>
      </c>
      <c r="C20" s="75" t="s">
        <v>537</v>
      </c>
      <c r="D20" s="79" t="s">
        <v>538</v>
      </c>
      <c r="E20" s="79" t="s">
        <v>510</v>
      </c>
      <c r="F20" s="80">
        <v>70</v>
      </c>
      <c r="G20" s="80">
        <v>300</v>
      </c>
      <c r="H20" s="81"/>
      <c r="I20" s="81">
        <v>140</v>
      </c>
      <c r="J20" s="81">
        <v>0</v>
      </c>
      <c r="K20" s="81">
        <v>0</v>
      </c>
      <c r="L20" s="81">
        <v>0</v>
      </c>
      <c r="M20" s="81">
        <v>0</v>
      </c>
      <c r="N20" s="81"/>
      <c r="O20" s="81"/>
      <c r="P20" s="81">
        <v>0</v>
      </c>
      <c r="Q20" s="81"/>
    </row>
    <row r="21" ht="25" customHeight="1" spans="1:17">
      <c r="A21" s="75">
        <v>18</v>
      </c>
      <c r="B21" s="79" t="s">
        <v>539</v>
      </c>
      <c r="C21" s="75" t="s">
        <v>540</v>
      </c>
      <c r="D21" s="79" t="s">
        <v>538</v>
      </c>
      <c r="E21" s="79" t="s">
        <v>510</v>
      </c>
      <c r="F21" s="80">
        <v>25</v>
      </c>
      <c r="G21" s="80">
        <v>400</v>
      </c>
      <c r="H21" s="81">
        <v>50</v>
      </c>
      <c r="I21" s="81"/>
      <c r="J21" s="81">
        <v>0</v>
      </c>
      <c r="K21" s="81">
        <v>0</v>
      </c>
      <c r="L21" s="81">
        <v>0</v>
      </c>
      <c r="M21" s="81">
        <v>0</v>
      </c>
      <c r="N21" s="81"/>
      <c r="O21" s="81"/>
      <c r="P21" s="81">
        <v>0</v>
      </c>
      <c r="Q21" s="81"/>
    </row>
    <row r="22" ht="25" customHeight="1" spans="1:17">
      <c r="A22" s="78"/>
      <c r="B22" s="86" t="s">
        <v>91</v>
      </c>
      <c r="C22" s="87"/>
      <c r="D22" s="88"/>
      <c r="E22" s="78"/>
      <c r="F22" s="89">
        <f>SUM(F4:F21)</f>
        <v>15476</v>
      </c>
      <c r="G22" s="89">
        <f>SUM(G4:G21)</f>
        <v>265653</v>
      </c>
      <c r="H22" s="78"/>
      <c r="I22" s="78"/>
      <c r="J22" s="78"/>
      <c r="K22" s="78"/>
      <c r="L22" s="78"/>
      <c r="M22" s="78"/>
      <c r="N22" s="78"/>
      <c r="O22" s="78"/>
      <c r="P22" s="78"/>
      <c r="Q22" s="78"/>
    </row>
  </sheetData>
  <mergeCells count="18">
    <mergeCell ref="A1:Q1"/>
    <mergeCell ref="H2:I2"/>
    <mergeCell ref="B22:D22"/>
    <mergeCell ref="A2:A3"/>
    <mergeCell ref="B2:B3"/>
    <mergeCell ref="C2:C3"/>
    <mergeCell ref="D2:D3"/>
    <mergeCell ref="E2:E3"/>
    <mergeCell ref="F2:F3"/>
    <mergeCell ref="G2:G3"/>
    <mergeCell ref="J2:J3"/>
    <mergeCell ref="K2:K3"/>
    <mergeCell ref="L2:L3"/>
    <mergeCell ref="M2:M3"/>
    <mergeCell ref="N2:N3"/>
    <mergeCell ref="O2:O3"/>
    <mergeCell ref="P2:P3"/>
    <mergeCell ref="Q2:Q3"/>
  </mergeCells>
  <pageMargins left="0.75" right="0.75" top="1" bottom="1" header="0.5" footer="0.5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7"/>
  <sheetViews>
    <sheetView workbookViewId="0">
      <selection activeCell="R17" sqref="R17"/>
    </sheetView>
  </sheetViews>
  <sheetFormatPr defaultColWidth="9" defaultRowHeight="13.5"/>
  <cols>
    <col min="3" max="3" width="15" customWidth="1"/>
    <col min="4" max="4" width="14.25" customWidth="1"/>
    <col min="5" max="5" width="14" customWidth="1"/>
    <col min="6" max="6" width="15.375" customWidth="1"/>
    <col min="9" max="9" width="9.375"/>
  </cols>
  <sheetData>
    <row r="1" ht="25" customHeight="1" spans="1:18">
      <c r="A1" s="45" t="s">
        <v>541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6"/>
      <c r="O1" s="46"/>
      <c r="P1" s="46"/>
      <c r="Q1" s="46"/>
      <c r="R1" s="46"/>
    </row>
    <row r="2" ht="25" customHeight="1" spans="1:18">
      <c r="A2" s="56"/>
      <c r="B2" s="56"/>
      <c r="C2" s="56"/>
      <c r="D2" s="56"/>
      <c r="E2" s="56"/>
      <c r="F2" s="56"/>
      <c r="G2" s="56"/>
      <c r="H2" s="56"/>
      <c r="I2" s="56"/>
      <c r="J2" s="56"/>
      <c r="K2" s="56"/>
      <c r="L2" s="56"/>
      <c r="M2" s="56"/>
      <c r="N2" s="56"/>
      <c r="O2" s="56"/>
      <c r="P2" s="56"/>
      <c r="Q2" s="56"/>
      <c r="R2" s="56"/>
    </row>
    <row r="3" ht="25" customHeight="1" spans="1:18">
      <c r="A3" s="57" t="s">
        <v>1</v>
      </c>
      <c r="B3" s="40" t="s">
        <v>542</v>
      </c>
      <c r="C3" s="58" t="s">
        <v>543</v>
      </c>
      <c r="D3" s="59"/>
      <c r="E3" s="60" t="s">
        <v>544</v>
      </c>
      <c r="F3" s="61"/>
      <c r="G3" s="61"/>
      <c r="H3" s="61"/>
      <c r="I3" s="62"/>
      <c r="J3" s="58" t="s">
        <v>545</v>
      </c>
      <c r="K3" s="63"/>
      <c r="L3" s="59"/>
      <c r="M3" s="64" t="s">
        <v>546</v>
      </c>
      <c r="N3" s="64"/>
      <c r="O3" s="64"/>
      <c r="P3" s="64"/>
      <c r="Q3" s="65" t="s">
        <v>547</v>
      </c>
      <c r="R3" s="66" t="s">
        <v>548</v>
      </c>
    </row>
    <row r="4" ht="25" customHeight="1" spans="1:18">
      <c r="A4" s="67"/>
      <c r="B4" s="36"/>
      <c r="C4" s="33" t="s">
        <v>549</v>
      </c>
      <c r="D4" s="33" t="s">
        <v>550</v>
      </c>
      <c r="E4" s="64" t="s">
        <v>551</v>
      </c>
      <c r="F4" s="68" t="s">
        <v>552</v>
      </c>
      <c r="G4" s="64" t="s">
        <v>553</v>
      </c>
      <c r="H4" s="64" t="s">
        <v>554</v>
      </c>
      <c r="I4" s="64" t="s">
        <v>555</v>
      </c>
      <c r="J4" s="33" t="s">
        <v>556</v>
      </c>
      <c r="K4" s="33" t="s">
        <v>557</v>
      </c>
      <c r="L4" s="33" t="s">
        <v>555</v>
      </c>
      <c r="M4" s="33" t="s">
        <v>558</v>
      </c>
      <c r="N4" s="33" t="s">
        <v>559</v>
      </c>
      <c r="O4" s="33" t="s">
        <v>560</v>
      </c>
      <c r="P4" s="33" t="s">
        <v>555</v>
      </c>
      <c r="Q4" s="69"/>
      <c r="R4" s="70"/>
    </row>
    <row r="5" ht="25" customHeight="1" spans="1:18">
      <c r="A5" s="51">
        <v>1</v>
      </c>
      <c r="B5" s="51" t="s">
        <v>143</v>
      </c>
      <c r="C5" s="51" t="s">
        <v>561</v>
      </c>
      <c r="D5" s="51" t="s">
        <v>562</v>
      </c>
      <c r="E5" s="51">
        <v>3113</v>
      </c>
      <c r="F5" s="51">
        <v>594</v>
      </c>
      <c r="G5" s="71">
        <v>113.517</v>
      </c>
      <c r="H5" s="51"/>
      <c r="I5" s="71">
        <f t="shared" ref="I5:I16" si="0">SUM(E5:H5)</f>
        <v>3820.517</v>
      </c>
      <c r="J5" s="51">
        <v>172</v>
      </c>
      <c r="K5" s="51">
        <v>0</v>
      </c>
      <c r="L5" s="51">
        <f t="shared" ref="L5:L16" si="1">SUM(J5:K5)</f>
        <v>172</v>
      </c>
      <c r="M5" s="51">
        <v>0</v>
      </c>
      <c r="N5" s="51">
        <v>184</v>
      </c>
      <c r="O5" s="51">
        <v>0</v>
      </c>
      <c r="P5" s="51">
        <f t="shared" ref="P5:P16" si="2">SUM(M5:O5)</f>
        <v>184</v>
      </c>
      <c r="Q5" s="51">
        <v>1868.6</v>
      </c>
      <c r="R5" s="72"/>
    </row>
    <row r="6" ht="25" customHeight="1" spans="1:18">
      <c r="A6" s="51">
        <v>2</v>
      </c>
      <c r="B6" s="51" t="s">
        <v>265</v>
      </c>
      <c r="C6" s="51" t="s">
        <v>561</v>
      </c>
      <c r="D6" s="51" t="s">
        <v>563</v>
      </c>
      <c r="E6" s="51">
        <v>829</v>
      </c>
      <c r="F6" s="51">
        <v>609</v>
      </c>
      <c r="G6" s="51"/>
      <c r="H6" s="51"/>
      <c r="I6" s="51">
        <f t="shared" si="0"/>
        <v>1438</v>
      </c>
      <c r="J6" s="51">
        <v>50</v>
      </c>
      <c r="K6" s="51">
        <v>0</v>
      </c>
      <c r="L6" s="51">
        <f t="shared" si="1"/>
        <v>50</v>
      </c>
      <c r="M6" s="51">
        <v>0</v>
      </c>
      <c r="N6" s="51">
        <v>78</v>
      </c>
      <c r="O6" s="51">
        <v>0</v>
      </c>
      <c r="P6" s="51">
        <f t="shared" si="2"/>
        <v>78</v>
      </c>
      <c r="Q6" s="51">
        <v>692.7</v>
      </c>
      <c r="R6" s="72"/>
    </row>
    <row r="7" ht="25" customHeight="1" spans="1:18">
      <c r="A7" s="51">
        <v>3</v>
      </c>
      <c r="B7" s="51" t="s">
        <v>136</v>
      </c>
      <c r="C7" s="51" t="s">
        <v>126</v>
      </c>
      <c r="D7" s="51" t="s">
        <v>564</v>
      </c>
      <c r="E7" s="51">
        <v>1421</v>
      </c>
      <c r="F7" s="51">
        <v>613</v>
      </c>
      <c r="G7" s="71">
        <v>31.776</v>
      </c>
      <c r="H7" s="51"/>
      <c r="I7" s="71">
        <f t="shared" si="0"/>
        <v>2065.776</v>
      </c>
      <c r="J7" s="51">
        <v>65</v>
      </c>
      <c r="K7" s="51">
        <v>0</v>
      </c>
      <c r="L7" s="51">
        <f t="shared" si="1"/>
        <v>65</v>
      </c>
      <c r="M7" s="51">
        <v>0</v>
      </c>
      <c r="N7" s="51">
        <v>109</v>
      </c>
      <c r="O7" s="51">
        <v>0</v>
      </c>
      <c r="P7" s="51">
        <f t="shared" si="2"/>
        <v>109</v>
      </c>
      <c r="Q7" s="51">
        <v>995</v>
      </c>
      <c r="R7" s="72"/>
    </row>
    <row r="8" ht="25" customHeight="1" spans="1:18">
      <c r="A8" s="51">
        <v>4</v>
      </c>
      <c r="B8" s="51" t="s">
        <v>259</v>
      </c>
      <c r="C8" s="51" t="s">
        <v>561</v>
      </c>
      <c r="D8" s="51" t="s">
        <v>565</v>
      </c>
      <c r="E8" s="51">
        <v>2087</v>
      </c>
      <c r="F8" s="51">
        <v>792</v>
      </c>
      <c r="G8" s="51"/>
      <c r="H8" s="51"/>
      <c r="I8" s="51">
        <f t="shared" si="0"/>
        <v>2879</v>
      </c>
      <c r="J8" s="51">
        <v>127</v>
      </c>
      <c r="K8" s="51">
        <v>0</v>
      </c>
      <c r="L8" s="51">
        <f t="shared" si="1"/>
        <v>127</v>
      </c>
      <c r="M8" s="51">
        <v>0</v>
      </c>
      <c r="N8" s="51">
        <v>109</v>
      </c>
      <c r="O8" s="51">
        <v>0</v>
      </c>
      <c r="P8" s="51">
        <f t="shared" si="2"/>
        <v>109</v>
      </c>
      <c r="Q8" s="51">
        <v>1486</v>
      </c>
      <c r="R8" s="72"/>
    </row>
    <row r="9" ht="25" customHeight="1" spans="1:18">
      <c r="A9" s="51">
        <v>5</v>
      </c>
      <c r="B9" s="51" t="s">
        <v>271</v>
      </c>
      <c r="C9" s="51" t="s">
        <v>259</v>
      </c>
      <c r="D9" s="51" t="s">
        <v>566</v>
      </c>
      <c r="E9" s="51">
        <v>1338</v>
      </c>
      <c r="F9" s="51"/>
      <c r="G9" s="51"/>
      <c r="H9" s="51"/>
      <c r="I9" s="51">
        <f t="shared" si="0"/>
        <v>1338</v>
      </c>
      <c r="J9" s="51">
        <v>143</v>
      </c>
      <c r="K9" s="51">
        <v>0</v>
      </c>
      <c r="L9" s="51">
        <f t="shared" si="1"/>
        <v>143</v>
      </c>
      <c r="M9" s="51">
        <v>0</v>
      </c>
      <c r="N9" s="51">
        <v>35</v>
      </c>
      <c r="O9" s="51">
        <v>0</v>
      </c>
      <c r="P9" s="51">
        <f t="shared" si="2"/>
        <v>35</v>
      </c>
      <c r="Q9" s="51">
        <v>168</v>
      </c>
      <c r="R9" s="72"/>
    </row>
    <row r="10" ht="25" customHeight="1" spans="1:18">
      <c r="A10" s="51">
        <v>6</v>
      </c>
      <c r="B10" s="51" t="s">
        <v>263</v>
      </c>
      <c r="C10" s="51" t="s">
        <v>566</v>
      </c>
      <c r="D10" s="51" t="s">
        <v>567</v>
      </c>
      <c r="E10" s="51">
        <v>1465</v>
      </c>
      <c r="F10" s="51">
        <v>266</v>
      </c>
      <c r="G10" s="51"/>
      <c r="H10" s="51"/>
      <c r="I10" s="51">
        <f t="shared" si="0"/>
        <v>1731</v>
      </c>
      <c r="J10" s="51">
        <v>152</v>
      </c>
      <c r="K10" s="51">
        <v>0</v>
      </c>
      <c r="L10" s="51">
        <f t="shared" si="1"/>
        <v>152</v>
      </c>
      <c r="M10" s="51">
        <v>0</v>
      </c>
      <c r="N10" s="51">
        <v>109</v>
      </c>
      <c r="O10" s="51">
        <v>0</v>
      </c>
      <c r="P10" s="51">
        <f t="shared" si="2"/>
        <v>109</v>
      </c>
      <c r="Q10" s="51">
        <v>2011</v>
      </c>
      <c r="R10" s="72"/>
    </row>
    <row r="11" ht="25" customHeight="1" spans="1:18">
      <c r="A11" s="51">
        <v>7</v>
      </c>
      <c r="B11" s="51" t="s">
        <v>275</v>
      </c>
      <c r="C11" s="51" t="s">
        <v>273</v>
      </c>
      <c r="D11" s="51" t="s">
        <v>143</v>
      </c>
      <c r="E11" s="51">
        <v>416</v>
      </c>
      <c r="F11" s="51"/>
      <c r="G11" s="51"/>
      <c r="H11" s="51"/>
      <c r="I11" s="51">
        <f t="shared" si="0"/>
        <v>416</v>
      </c>
      <c r="J11" s="51">
        <v>18</v>
      </c>
      <c r="K11" s="51">
        <v>0</v>
      </c>
      <c r="L11" s="51">
        <f t="shared" si="1"/>
        <v>18</v>
      </c>
      <c r="M11" s="51">
        <v>0</v>
      </c>
      <c r="N11" s="51">
        <v>33</v>
      </c>
      <c r="O11" s="51">
        <v>0</v>
      </c>
      <c r="P11" s="51">
        <f t="shared" si="2"/>
        <v>33</v>
      </c>
      <c r="Q11" s="51">
        <v>112</v>
      </c>
      <c r="R11" s="72"/>
    </row>
    <row r="12" ht="25" customHeight="1" spans="1:18">
      <c r="A12" s="51">
        <v>8</v>
      </c>
      <c r="B12" s="51" t="s">
        <v>277</v>
      </c>
      <c r="C12" s="51" t="s">
        <v>263</v>
      </c>
      <c r="D12" s="51" t="s">
        <v>103</v>
      </c>
      <c r="E12" s="51">
        <v>578</v>
      </c>
      <c r="F12" s="51"/>
      <c r="G12" s="51"/>
      <c r="H12" s="51"/>
      <c r="I12" s="51">
        <f t="shared" si="0"/>
        <v>578</v>
      </c>
      <c r="J12" s="51">
        <v>25</v>
      </c>
      <c r="K12" s="51">
        <v>0</v>
      </c>
      <c r="L12" s="51">
        <f t="shared" si="1"/>
        <v>25</v>
      </c>
      <c r="M12" s="51">
        <v>0</v>
      </c>
      <c r="N12" s="51">
        <v>32</v>
      </c>
      <c r="O12" s="51">
        <v>0</v>
      </c>
      <c r="P12" s="51">
        <f t="shared" si="2"/>
        <v>32</v>
      </c>
      <c r="Q12" s="51">
        <v>46</v>
      </c>
      <c r="R12" s="72"/>
    </row>
    <row r="13" ht="25" customHeight="1" spans="1:18">
      <c r="A13" s="51">
        <v>9</v>
      </c>
      <c r="B13" s="51" t="s">
        <v>273</v>
      </c>
      <c r="C13" s="51" t="s">
        <v>563</v>
      </c>
      <c r="D13" s="51" t="s">
        <v>568</v>
      </c>
      <c r="E13" s="51">
        <v>687</v>
      </c>
      <c r="F13" s="51"/>
      <c r="G13" s="51"/>
      <c r="H13" s="51"/>
      <c r="I13" s="51">
        <f t="shared" si="0"/>
        <v>687</v>
      </c>
      <c r="J13" s="51">
        <v>18</v>
      </c>
      <c r="K13" s="51">
        <v>0</v>
      </c>
      <c r="L13" s="51">
        <f t="shared" si="1"/>
        <v>18</v>
      </c>
      <c r="M13" s="51">
        <v>0</v>
      </c>
      <c r="N13" s="51">
        <v>39</v>
      </c>
      <c r="O13" s="51">
        <v>0</v>
      </c>
      <c r="P13" s="51">
        <f t="shared" si="2"/>
        <v>39</v>
      </c>
      <c r="Q13" s="51">
        <v>268</v>
      </c>
      <c r="R13" s="72"/>
    </row>
    <row r="14" ht="25" customHeight="1" spans="1:18">
      <c r="A14" s="51">
        <v>10</v>
      </c>
      <c r="B14" s="51" t="s">
        <v>284</v>
      </c>
      <c r="C14" s="51" t="s">
        <v>569</v>
      </c>
      <c r="D14" s="51" t="s">
        <v>570</v>
      </c>
      <c r="E14" s="51">
        <v>200</v>
      </c>
      <c r="F14" s="51"/>
      <c r="G14" s="51"/>
      <c r="H14" s="51"/>
      <c r="I14" s="51">
        <f t="shared" si="0"/>
        <v>200</v>
      </c>
      <c r="J14" s="51">
        <v>7</v>
      </c>
      <c r="K14" s="51">
        <v>0</v>
      </c>
      <c r="L14" s="51">
        <f t="shared" si="1"/>
        <v>7</v>
      </c>
      <c r="M14" s="51">
        <v>0</v>
      </c>
      <c r="N14" s="51">
        <v>11</v>
      </c>
      <c r="O14" s="51">
        <v>0</v>
      </c>
      <c r="P14" s="51">
        <f t="shared" si="2"/>
        <v>11</v>
      </c>
      <c r="Q14" s="51"/>
      <c r="R14" s="72"/>
    </row>
    <row r="15" ht="25" customHeight="1" spans="1:18">
      <c r="A15" s="51">
        <v>11</v>
      </c>
      <c r="B15" s="51" t="s">
        <v>291</v>
      </c>
      <c r="C15" s="51" t="s">
        <v>566</v>
      </c>
      <c r="D15" s="51" t="s">
        <v>289</v>
      </c>
      <c r="E15" s="51"/>
      <c r="F15" s="51">
        <v>147</v>
      </c>
      <c r="G15" s="51"/>
      <c r="H15" s="51"/>
      <c r="I15" s="51">
        <f t="shared" si="0"/>
        <v>147</v>
      </c>
      <c r="J15" s="51">
        <v>6</v>
      </c>
      <c r="K15" s="51">
        <v>0</v>
      </c>
      <c r="L15" s="51">
        <f t="shared" si="1"/>
        <v>6</v>
      </c>
      <c r="M15" s="51">
        <v>0</v>
      </c>
      <c r="N15" s="51">
        <v>12</v>
      </c>
      <c r="O15" s="51">
        <v>0</v>
      </c>
      <c r="P15" s="51">
        <f t="shared" si="2"/>
        <v>12</v>
      </c>
      <c r="Q15" s="51">
        <v>76</v>
      </c>
      <c r="R15" s="72"/>
    </row>
    <row r="16" ht="25" customHeight="1" spans="1:18">
      <c r="A16" s="51">
        <v>12</v>
      </c>
      <c r="B16" s="51" t="s">
        <v>289</v>
      </c>
      <c r="C16" s="51" t="s">
        <v>566</v>
      </c>
      <c r="D16" s="51" t="s">
        <v>291</v>
      </c>
      <c r="E16" s="51"/>
      <c r="F16" s="51">
        <v>243</v>
      </c>
      <c r="G16" s="71"/>
      <c r="H16" s="51"/>
      <c r="I16" s="51">
        <f t="shared" si="0"/>
        <v>243</v>
      </c>
      <c r="J16" s="51">
        <v>15</v>
      </c>
      <c r="K16" s="51">
        <v>0</v>
      </c>
      <c r="L16" s="51">
        <f t="shared" si="1"/>
        <v>15</v>
      </c>
      <c r="M16" s="51">
        <v>0</v>
      </c>
      <c r="N16" s="51">
        <v>10</v>
      </c>
      <c r="O16" s="51">
        <v>0</v>
      </c>
      <c r="P16" s="51">
        <f t="shared" si="2"/>
        <v>10</v>
      </c>
      <c r="Q16" s="51">
        <v>129</v>
      </c>
      <c r="R16" s="72"/>
    </row>
    <row r="17" ht="25" customHeight="1" spans="1:18">
      <c r="A17" s="72" t="s">
        <v>91</v>
      </c>
      <c r="B17" s="72"/>
      <c r="C17" s="72"/>
      <c r="D17" s="72"/>
      <c r="E17" s="33">
        <f t="shared" ref="E17:Q17" si="3">SUM(E5:E16)</f>
        <v>12134</v>
      </c>
      <c r="F17" s="33">
        <f t="shared" si="3"/>
        <v>3264</v>
      </c>
      <c r="G17" s="71">
        <f t="shared" si="3"/>
        <v>145.293</v>
      </c>
      <c r="H17" s="33">
        <f t="shared" si="3"/>
        <v>0</v>
      </c>
      <c r="I17" s="71">
        <f t="shared" si="3"/>
        <v>15543.293</v>
      </c>
      <c r="J17" s="33">
        <f t="shared" si="3"/>
        <v>798</v>
      </c>
      <c r="K17" s="33">
        <f t="shared" si="3"/>
        <v>0</v>
      </c>
      <c r="L17" s="33">
        <f t="shared" si="3"/>
        <v>798</v>
      </c>
      <c r="M17" s="33">
        <f t="shared" si="3"/>
        <v>0</v>
      </c>
      <c r="N17" s="33">
        <f t="shared" si="3"/>
        <v>761</v>
      </c>
      <c r="O17" s="33">
        <f t="shared" si="3"/>
        <v>0</v>
      </c>
      <c r="P17" s="33">
        <f t="shared" si="3"/>
        <v>761</v>
      </c>
      <c r="Q17" s="33">
        <f t="shared" si="3"/>
        <v>7852.3</v>
      </c>
      <c r="R17" s="73">
        <f>I17+Q17</f>
        <v>23395.593</v>
      </c>
    </row>
  </sheetData>
  <mergeCells count="8">
    <mergeCell ref="A1:R1"/>
    <mergeCell ref="C3:D3"/>
    <mergeCell ref="E3:I3"/>
    <mergeCell ref="J3:L3"/>
    <mergeCell ref="A3:A4"/>
    <mergeCell ref="B3:B4"/>
    <mergeCell ref="Q3:Q4"/>
    <mergeCell ref="R3:R4"/>
  </mergeCells>
  <pageMargins left="0.75" right="0.75" top="1" bottom="1" header="0.5" footer="0.5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abSelected="1" workbookViewId="0">
      <selection activeCell="J20" sqref="J20"/>
    </sheetView>
  </sheetViews>
  <sheetFormatPr defaultColWidth="9" defaultRowHeight="13.5"/>
  <cols>
    <col min="3" max="3" width="15" customWidth="1"/>
    <col min="4" max="4" width="14.25" customWidth="1"/>
    <col min="5" max="5" width="14" customWidth="1"/>
    <col min="6" max="6" width="15.375" customWidth="1"/>
    <col min="9" max="9" width="9.375"/>
  </cols>
  <sheetData>
    <row r="1" ht="25" customHeight="1" spans="1:14">
      <c r="A1" s="45" t="s">
        <v>571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  <c r="N1" s="47"/>
    </row>
    <row r="2" ht="25" customHeight="1" spans="1:14">
      <c r="A2" s="48" t="s">
        <v>1</v>
      </c>
      <c r="B2" s="49" t="s">
        <v>542</v>
      </c>
      <c r="C2" s="49" t="s">
        <v>543</v>
      </c>
      <c r="D2" s="49"/>
      <c r="E2" s="49" t="s">
        <v>544</v>
      </c>
      <c r="F2" s="49"/>
      <c r="G2" s="49"/>
      <c r="H2" s="49"/>
      <c r="I2" s="49"/>
      <c r="J2" s="49" t="s">
        <v>572</v>
      </c>
      <c r="K2" s="49"/>
      <c r="L2" s="49"/>
      <c r="M2" s="49" t="s">
        <v>573</v>
      </c>
      <c r="N2" s="49" t="s">
        <v>548</v>
      </c>
    </row>
    <row r="3" ht="25" customHeight="1" spans="1:14">
      <c r="A3" s="48"/>
      <c r="B3" s="49"/>
      <c r="C3" s="49"/>
      <c r="D3" s="49"/>
      <c r="E3" s="49" t="s">
        <v>574</v>
      </c>
      <c r="F3" s="49" t="s">
        <v>575</v>
      </c>
      <c r="G3" s="49" t="s">
        <v>576</v>
      </c>
      <c r="H3" s="49" t="s">
        <v>577</v>
      </c>
      <c r="I3" s="49" t="s">
        <v>555</v>
      </c>
      <c r="J3" s="49"/>
      <c r="K3" s="49"/>
      <c r="L3" s="49"/>
      <c r="M3" s="49"/>
      <c r="N3" s="49"/>
    </row>
    <row r="4" ht="25" customHeight="1" spans="1:14">
      <c r="A4" s="48"/>
      <c r="B4" s="49"/>
      <c r="C4" s="49" t="s">
        <v>549</v>
      </c>
      <c r="D4" s="49" t="s">
        <v>550</v>
      </c>
      <c r="E4" s="49"/>
      <c r="F4" s="49"/>
      <c r="G4" s="49"/>
      <c r="H4" s="49"/>
      <c r="I4" s="49"/>
      <c r="J4" s="49" t="s">
        <v>556</v>
      </c>
      <c r="K4" s="49" t="s">
        <v>557</v>
      </c>
      <c r="L4" s="49" t="s">
        <v>555</v>
      </c>
      <c r="M4" s="49"/>
      <c r="N4" s="49"/>
    </row>
    <row r="5" ht="25" customHeight="1" spans="1:14">
      <c r="A5" s="50">
        <v>1</v>
      </c>
      <c r="B5" s="51" t="s">
        <v>143</v>
      </c>
      <c r="C5" s="51" t="s">
        <v>561</v>
      </c>
      <c r="D5" s="51" t="s">
        <v>562</v>
      </c>
      <c r="E5" s="50">
        <v>796</v>
      </c>
      <c r="F5" s="50"/>
      <c r="G5" s="50"/>
      <c r="H5" s="50">
        <v>0</v>
      </c>
      <c r="I5" s="50">
        <f t="shared" ref="I5:I16" si="0">SUM(E5:H5)</f>
        <v>796</v>
      </c>
      <c r="J5" s="50">
        <v>78</v>
      </c>
      <c r="K5" s="50">
        <v>0</v>
      </c>
      <c r="L5" s="50">
        <f t="shared" ref="L5:L16" si="1">SUM(J5:K5)</f>
        <v>78</v>
      </c>
      <c r="M5" s="50">
        <v>366</v>
      </c>
      <c r="N5" s="52"/>
    </row>
    <row r="6" ht="25" customHeight="1" spans="1:14">
      <c r="A6" s="50">
        <v>2</v>
      </c>
      <c r="B6" s="51" t="s">
        <v>265</v>
      </c>
      <c r="C6" s="51" t="s">
        <v>561</v>
      </c>
      <c r="D6" s="51" t="s">
        <v>563</v>
      </c>
      <c r="E6" s="50">
        <v>1504</v>
      </c>
      <c r="F6" s="50"/>
      <c r="G6" s="50"/>
      <c r="H6" s="50"/>
      <c r="I6" s="50">
        <f t="shared" si="0"/>
        <v>1504</v>
      </c>
      <c r="J6" s="50">
        <v>48</v>
      </c>
      <c r="K6" s="50">
        <v>0</v>
      </c>
      <c r="L6" s="50">
        <f t="shared" si="1"/>
        <v>48</v>
      </c>
      <c r="M6" s="50">
        <v>167</v>
      </c>
      <c r="N6" s="52"/>
    </row>
    <row r="7" ht="25" customHeight="1" spans="1:14">
      <c r="A7" s="50">
        <v>3</v>
      </c>
      <c r="B7" s="51" t="s">
        <v>136</v>
      </c>
      <c r="C7" s="51" t="s">
        <v>126</v>
      </c>
      <c r="D7" s="51" t="s">
        <v>564</v>
      </c>
      <c r="E7" s="50">
        <v>1393</v>
      </c>
      <c r="F7" s="53">
        <v>327.857</v>
      </c>
      <c r="G7" s="50"/>
      <c r="H7" s="50"/>
      <c r="I7" s="53">
        <f t="shared" si="0"/>
        <v>1720.857</v>
      </c>
      <c r="J7" s="50">
        <v>52</v>
      </c>
      <c r="K7" s="50">
        <v>0</v>
      </c>
      <c r="L7" s="50">
        <f t="shared" si="1"/>
        <v>52</v>
      </c>
      <c r="M7" s="50">
        <v>258</v>
      </c>
      <c r="N7" s="52"/>
    </row>
    <row r="8" ht="25" customHeight="1" spans="1:14">
      <c r="A8" s="50">
        <v>4</v>
      </c>
      <c r="B8" s="51" t="s">
        <v>259</v>
      </c>
      <c r="C8" s="51" t="s">
        <v>561</v>
      </c>
      <c r="D8" s="51" t="s">
        <v>565</v>
      </c>
      <c r="E8" s="50">
        <v>1717</v>
      </c>
      <c r="F8" s="50">
        <v>125</v>
      </c>
      <c r="G8" s="50"/>
      <c r="H8" s="50"/>
      <c r="I8" s="50">
        <f t="shared" si="0"/>
        <v>1842</v>
      </c>
      <c r="J8" s="50">
        <v>61</v>
      </c>
      <c r="K8" s="50">
        <v>0</v>
      </c>
      <c r="L8" s="50">
        <f t="shared" si="1"/>
        <v>61</v>
      </c>
      <c r="M8" s="50">
        <v>518</v>
      </c>
      <c r="N8" s="52"/>
    </row>
    <row r="9" ht="25" customHeight="1" spans="1:14">
      <c r="A9" s="50">
        <v>5</v>
      </c>
      <c r="B9" s="51" t="s">
        <v>271</v>
      </c>
      <c r="C9" s="51" t="s">
        <v>259</v>
      </c>
      <c r="D9" s="51" t="s">
        <v>566</v>
      </c>
      <c r="E9" s="50">
        <v>367</v>
      </c>
      <c r="F9" s="50"/>
      <c r="G9" s="50"/>
      <c r="H9" s="50"/>
      <c r="I9" s="50">
        <f t="shared" si="0"/>
        <v>367</v>
      </c>
      <c r="J9" s="50">
        <v>40</v>
      </c>
      <c r="K9" s="50">
        <v>0</v>
      </c>
      <c r="L9" s="50">
        <f t="shared" si="1"/>
        <v>40</v>
      </c>
      <c r="M9" s="50">
        <v>50</v>
      </c>
      <c r="N9" s="52"/>
    </row>
    <row r="10" ht="25" customHeight="1" spans="1:14">
      <c r="A10" s="50">
        <v>6</v>
      </c>
      <c r="B10" s="51" t="s">
        <v>263</v>
      </c>
      <c r="C10" s="51" t="s">
        <v>566</v>
      </c>
      <c r="D10" s="51" t="s">
        <v>567</v>
      </c>
      <c r="E10" s="50">
        <v>1737</v>
      </c>
      <c r="F10" s="50"/>
      <c r="G10" s="50"/>
      <c r="H10" s="50"/>
      <c r="I10" s="50">
        <f t="shared" si="0"/>
        <v>1737</v>
      </c>
      <c r="J10" s="50">
        <v>80</v>
      </c>
      <c r="K10" s="50">
        <v>0</v>
      </c>
      <c r="L10" s="50">
        <f t="shared" si="1"/>
        <v>80</v>
      </c>
      <c r="M10" s="50">
        <v>375</v>
      </c>
      <c r="N10" s="52"/>
    </row>
    <row r="11" ht="25" customHeight="1" spans="1:14">
      <c r="A11" s="50">
        <v>7</v>
      </c>
      <c r="B11" s="51" t="s">
        <v>275</v>
      </c>
      <c r="C11" s="51" t="s">
        <v>273</v>
      </c>
      <c r="D11" s="51" t="s">
        <v>143</v>
      </c>
      <c r="E11" s="50"/>
      <c r="F11" s="50"/>
      <c r="G11" s="50"/>
      <c r="H11" s="50"/>
      <c r="I11" s="50">
        <f t="shared" si="0"/>
        <v>0</v>
      </c>
      <c r="J11" s="50"/>
      <c r="K11" s="50">
        <v>0</v>
      </c>
      <c r="L11" s="50">
        <f t="shared" si="1"/>
        <v>0</v>
      </c>
      <c r="M11" s="50"/>
      <c r="N11" s="52"/>
    </row>
    <row r="12" ht="25" customHeight="1" spans="1:14">
      <c r="A12" s="50">
        <v>8</v>
      </c>
      <c r="B12" s="51" t="s">
        <v>277</v>
      </c>
      <c r="C12" s="51" t="s">
        <v>263</v>
      </c>
      <c r="D12" s="51" t="s">
        <v>103</v>
      </c>
      <c r="E12" s="50">
        <v>357</v>
      </c>
      <c r="F12" s="50"/>
      <c r="G12" s="50"/>
      <c r="H12" s="50"/>
      <c r="I12" s="50">
        <f t="shared" si="0"/>
        <v>357</v>
      </c>
      <c r="J12" s="50">
        <v>17</v>
      </c>
      <c r="K12" s="50">
        <v>0</v>
      </c>
      <c r="L12" s="50">
        <f t="shared" si="1"/>
        <v>17</v>
      </c>
      <c r="M12" s="50">
        <v>6</v>
      </c>
      <c r="N12" s="52"/>
    </row>
    <row r="13" ht="25" customHeight="1" spans="1:14">
      <c r="A13" s="50">
        <v>9</v>
      </c>
      <c r="B13" s="51" t="s">
        <v>273</v>
      </c>
      <c r="C13" s="51" t="s">
        <v>563</v>
      </c>
      <c r="D13" s="51" t="s">
        <v>568</v>
      </c>
      <c r="E13" s="50">
        <v>732</v>
      </c>
      <c r="F13" s="50"/>
      <c r="G13" s="50"/>
      <c r="H13" s="50"/>
      <c r="I13" s="50">
        <f t="shared" si="0"/>
        <v>732</v>
      </c>
      <c r="J13" s="50">
        <v>21</v>
      </c>
      <c r="K13" s="50">
        <v>0</v>
      </c>
      <c r="L13" s="50">
        <f t="shared" si="1"/>
        <v>21</v>
      </c>
      <c r="M13" s="50">
        <v>152</v>
      </c>
      <c r="N13" s="52"/>
    </row>
    <row r="14" ht="25" customHeight="1" spans="1:14">
      <c r="A14" s="50">
        <v>10</v>
      </c>
      <c r="B14" s="51" t="s">
        <v>284</v>
      </c>
      <c r="C14" s="51" t="s">
        <v>569</v>
      </c>
      <c r="D14" s="51" t="s">
        <v>570</v>
      </c>
      <c r="E14" s="50">
        <v>200</v>
      </c>
      <c r="F14" s="50"/>
      <c r="G14" s="50"/>
      <c r="H14" s="50"/>
      <c r="I14" s="50">
        <f t="shared" si="0"/>
        <v>200</v>
      </c>
      <c r="J14" s="50">
        <v>8</v>
      </c>
      <c r="K14" s="50">
        <v>0</v>
      </c>
      <c r="L14" s="50">
        <f t="shared" si="1"/>
        <v>8</v>
      </c>
      <c r="M14" s="50"/>
      <c r="N14" s="52"/>
    </row>
    <row r="15" ht="25" customHeight="1" spans="1:14">
      <c r="A15" s="50">
        <v>11</v>
      </c>
      <c r="B15" s="51" t="s">
        <v>291</v>
      </c>
      <c r="C15" s="51" t="s">
        <v>566</v>
      </c>
      <c r="D15" s="51" t="s">
        <v>289</v>
      </c>
      <c r="E15" s="50">
        <v>132</v>
      </c>
      <c r="F15" s="50"/>
      <c r="G15" s="50"/>
      <c r="H15" s="50"/>
      <c r="I15" s="50">
        <f t="shared" si="0"/>
        <v>132</v>
      </c>
      <c r="J15" s="50">
        <v>6</v>
      </c>
      <c r="K15" s="50">
        <v>0</v>
      </c>
      <c r="L15" s="50">
        <f t="shared" si="1"/>
        <v>6</v>
      </c>
      <c r="M15" s="50">
        <v>17</v>
      </c>
      <c r="N15" s="52"/>
    </row>
    <row r="16" ht="25" customHeight="1" spans="1:14">
      <c r="A16" s="50">
        <v>12</v>
      </c>
      <c r="B16" s="51" t="s">
        <v>289</v>
      </c>
      <c r="C16" s="51" t="s">
        <v>566</v>
      </c>
      <c r="D16" s="51" t="s">
        <v>291</v>
      </c>
      <c r="E16" s="50">
        <v>40</v>
      </c>
      <c r="F16" s="50"/>
      <c r="G16" s="50"/>
      <c r="H16" s="50">
        <v>0</v>
      </c>
      <c r="I16" s="50">
        <f t="shared" si="0"/>
        <v>40</v>
      </c>
      <c r="J16" s="50">
        <v>4</v>
      </c>
      <c r="K16" s="50">
        <v>0</v>
      </c>
      <c r="L16" s="50">
        <f t="shared" si="1"/>
        <v>4</v>
      </c>
      <c r="M16" s="50"/>
      <c r="N16" s="52"/>
    </row>
    <row r="17" ht="25" customHeight="1" spans="1:14">
      <c r="A17" s="54">
        <v>13</v>
      </c>
      <c r="B17" s="54" t="s">
        <v>578</v>
      </c>
      <c r="C17" s="54" t="s">
        <v>136</v>
      </c>
      <c r="D17" s="54" t="s">
        <v>578</v>
      </c>
      <c r="E17" s="54" t="s">
        <v>579</v>
      </c>
      <c r="F17" s="53"/>
      <c r="G17" s="54"/>
      <c r="H17" s="54"/>
      <c r="I17" s="53"/>
      <c r="J17" s="54"/>
      <c r="K17" s="54"/>
      <c r="L17" s="54"/>
      <c r="M17" s="54"/>
      <c r="N17" s="54"/>
    </row>
    <row r="18" ht="25" customHeight="1" spans="1:14">
      <c r="A18" s="54"/>
      <c r="B18" s="54" t="s">
        <v>91</v>
      </c>
      <c r="C18" s="54"/>
      <c r="D18" s="54"/>
      <c r="E18" s="54">
        <f t="shared" ref="E18:M18" si="2">SUM(E5:E16)</f>
        <v>8975</v>
      </c>
      <c r="F18" s="53">
        <f t="shared" si="2"/>
        <v>452.857</v>
      </c>
      <c r="G18" s="54">
        <f t="shared" si="2"/>
        <v>0</v>
      </c>
      <c r="H18" s="54">
        <f t="shared" si="2"/>
        <v>0</v>
      </c>
      <c r="I18" s="53">
        <f t="shared" si="2"/>
        <v>9427.857</v>
      </c>
      <c r="J18" s="54">
        <f t="shared" si="2"/>
        <v>415</v>
      </c>
      <c r="K18" s="54">
        <f t="shared" si="2"/>
        <v>0</v>
      </c>
      <c r="L18" s="54">
        <f t="shared" si="2"/>
        <v>415</v>
      </c>
      <c r="M18" s="54">
        <f t="shared" si="2"/>
        <v>1909</v>
      </c>
      <c r="N18" s="55">
        <f>I18+M18</f>
        <v>11336.857</v>
      </c>
    </row>
  </sheetData>
  <mergeCells count="15">
    <mergeCell ref="A1:M1"/>
    <mergeCell ref="E2:I2"/>
    <mergeCell ref="E17:N17"/>
    <mergeCell ref="B18:D18"/>
    <mergeCell ref="A2:A4"/>
    <mergeCell ref="B2:B4"/>
    <mergeCell ref="E3:E4"/>
    <mergeCell ref="F3:F4"/>
    <mergeCell ref="G3:G4"/>
    <mergeCell ref="H3:H4"/>
    <mergeCell ref="I3:I4"/>
    <mergeCell ref="M2:M4"/>
    <mergeCell ref="N2:N4"/>
    <mergeCell ref="C2:D3"/>
    <mergeCell ref="J2:L3"/>
  </mergeCells>
  <pageMargins left="0.75" right="0.75" top="1" bottom="1" header="0.5" footer="0.5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13"/>
  <sheetViews>
    <sheetView workbookViewId="0">
      <selection activeCell="B12" sqref="B12"/>
    </sheetView>
  </sheetViews>
  <sheetFormatPr defaultColWidth="9" defaultRowHeight="13.5"/>
  <cols>
    <col min="3" max="3" width="15" customWidth="1"/>
    <col min="4" max="4" width="14.25" customWidth="1"/>
    <col min="5" max="5" width="14" customWidth="1"/>
    <col min="6" max="6" width="15.375" customWidth="1"/>
    <col min="9" max="9" width="9.375"/>
  </cols>
  <sheetData>
    <row r="1" ht="25" customHeight="1" spans="1:34">
      <c r="A1" s="20" t="s">
        <v>580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  <c r="AA1" s="20"/>
      <c r="AB1" s="20"/>
      <c r="AC1" s="20"/>
      <c r="AD1" s="20"/>
      <c r="AE1" s="20"/>
      <c r="AF1" s="21"/>
      <c r="AG1" s="22"/>
      <c r="AH1" s="22"/>
    </row>
    <row r="2" ht="25" customHeight="1" spans="1:34">
      <c r="A2" s="23" t="s">
        <v>1</v>
      </c>
      <c r="B2" s="23" t="s">
        <v>581</v>
      </c>
      <c r="C2" s="23" t="s">
        <v>582</v>
      </c>
      <c r="D2" s="23" t="s">
        <v>583</v>
      </c>
      <c r="E2" s="23" t="s">
        <v>584</v>
      </c>
      <c r="F2" s="24" t="s">
        <v>585</v>
      </c>
      <c r="G2" s="23" t="s">
        <v>586</v>
      </c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3"/>
      <c r="AA2" s="23"/>
      <c r="AB2" s="23"/>
      <c r="AC2" s="23"/>
      <c r="AD2" s="23"/>
      <c r="AE2" s="23"/>
      <c r="AF2" s="23"/>
      <c r="AG2" s="23"/>
      <c r="AH2" s="23" t="s">
        <v>587</v>
      </c>
    </row>
    <row r="3" ht="25" customHeight="1" spans="1:34">
      <c r="A3" s="23"/>
      <c r="B3" s="23"/>
      <c r="C3" s="23"/>
      <c r="D3" s="23"/>
      <c r="E3" s="23"/>
      <c r="F3" s="25"/>
      <c r="G3" s="23" t="s">
        <v>588</v>
      </c>
      <c r="H3" s="23" t="s">
        <v>589</v>
      </c>
      <c r="I3" s="23" t="s">
        <v>590</v>
      </c>
      <c r="J3" s="23"/>
      <c r="K3" s="23"/>
      <c r="L3" s="23" t="s">
        <v>591</v>
      </c>
      <c r="M3" s="23"/>
      <c r="N3" s="23" t="s">
        <v>592</v>
      </c>
      <c r="O3" s="23" t="s">
        <v>593</v>
      </c>
      <c r="P3" s="23" t="s">
        <v>594</v>
      </c>
      <c r="Q3" s="23"/>
      <c r="R3" s="23" t="s">
        <v>595</v>
      </c>
      <c r="S3" s="23" t="s">
        <v>596</v>
      </c>
      <c r="T3" s="23" t="s">
        <v>597</v>
      </c>
      <c r="U3" s="26" t="s">
        <v>598</v>
      </c>
      <c r="V3" s="26" t="s">
        <v>599</v>
      </c>
      <c r="W3" s="23" t="s">
        <v>600</v>
      </c>
      <c r="X3" s="23" t="s">
        <v>601</v>
      </c>
      <c r="Y3" s="23" t="s">
        <v>602</v>
      </c>
      <c r="Z3" s="23" t="s">
        <v>603</v>
      </c>
      <c r="AA3" s="23" t="s">
        <v>604</v>
      </c>
      <c r="AB3" s="23"/>
      <c r="AC3" s="23"/>
      <c r="AD3" s="23"/>
      <c r="AE3" s="23"/>
      <c r="AF3" s="23"/>
      <c r="AG3" s="23" t="s">
        <v>605</v>
      </c>
      <c r="AH3" s="23"/>
    </row>
    <row r="4" ht="25" customHeight="1" spans="1:34">
      <c r="A4" s="23"/>
      <c r="B4" s="23"/>
      <c r="C4" s="23"/>
      <c r="D4" s="23"/>
      <c r="E4" s="23"/>
      <c r="F4" s="25"/>
      <c r="G4" s="23"/>
      <c r="H4" s="23"/>
      <c r="I4" s="23" t="s">
        <v>606</v>
      </c>
      <c r="J4" s="23" t="s">
        <v>607</v>
      </c>
      <c r="K4" s="23" t="s">
        <v>608</v>
      </c>
      <c r="L4" s="23" t="s">
        <v>609</v>
      </c>
      <c r="M4" s="23" t="s">
        <v>610</v>
      </c>
      <c r="N4" s="23"/>
      <c r="O4" s="23"/>
      <c r="P4" s="23"/>
      <c r="Q4" s="23"/>
      <c r="R4" s="23"/>
      <c r="S4" s="23"/>
      <c r="T4" s="23"/>
      <c r="U4" s="27"/>
      <c r="V4" s="27"/>
      <c r="W4" s="23"/>
      <c r="X4" s="23"/>
      <c r="Y4" s="23"/>
      <c r="Z4" s="23"/>
      <c r="AA4" s="23" t="s">
        <v>611</v>
      </c>
      <c r="AB4" s="23"/>
      <c r="AC4" s="23"/>
      <c r="AD4" s="23" t="s">
        <v>612</v>
      </c>
      <c r="AE4" s="23"/>
      <c r="AF4" s="23"/>
      <c r="AG4" s="23"/>
      <c r="AH4" s="23"/>
    </row>
    <row r="5" ht="25" customHeight="1" spans="1:34">
      <c r="A5" s="23"/>
      <c r="B5" s="23"/>
      <c r="C5" s="23"/>
      <c r="D5" s="23"/>
      <c r="E5" s="23"/>
      <c r="F5" s="25"/>
      <c r="G5" s="23"/>
      <c r="H5" s="23"/>
      <c r="I5" s="23"/>
      <c r="J5" s="23"/>
      <c r="K5" s="23"/>
      <c r="L5" s="23"/>
      <c r="M5" s="23"/>
      <c r="N5" s="23"/>
      <c r="O5" s="23"/>
      <c r="P5" s="23" t="s">
        <v>613</v>
      </c>
      <c r="Q5" s="23" t="s">
        <v>614</v>
      </c>
      <c r="R5" s="23"/>
      <c r="S5" s="23"/>
      <c r="T5" s="23"/>
      <c r="U5" s="27"/>
      <c r="V5" s="27"/>
      <c r="W5" s="23"/>
      <c r="X5" s="23"/>
      <c r="Y5" s="23"/>
      <c r="Z5" s="23"/>
      <c r="AA5" s="23"/>
      <c r="AB5" s="23"/>
      <c r="AC5" s="23"/>
      <c r="AD5" s="23" t="s">
        <v>615</v>
      </c>
      <c r="AE5" s="23"/>
      <c r="AF5" s="23" t="s">
        <v>616</v>
      </c>
      <c r="AG5" s="23"/>
      <c r="AH5" s="23"/>
    </row>
    <row r="6" ht="25" customHeight="1" spans="1:34">
      <c r="A6" s="23"/>
      <c r="B6" s="23"/>
      <c r="C6" s="23"/>
      <c r="D6" s="23"/>
      <c r="E6" s="23"/>
      <c r="F6" s="28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9"/>
      <c r="V6" s="29"/>
      <c r="W6" s="23"/>
      <c r="X6" s="23"/>
      <c r="Y6" s="23"/>
      <c r="Z6" s="23"/>
      <c r="AA6" s="23" t="s">
        <v>617</v>
      </c>
      <c r="AB6" s="23" t="s">
        <v>618</v>
      </c>
      <c r="AC6" s="23" t="s">
        <v>619</v>
      </c>
      <c r="AD6" s="23" t="s">
        <v>617</v>
      </c>
      <c r="AE6" s="23" t="s">
        <v>618</v>
      </c>
      <c r="AF6" s="23" t="s">
        <v>619</v>
      </c>
      <c r="AG6" s="23"/>
      <c r="AH6" s="23"/>
    </row>
    <row r="7" ht="25" customHeight="1" spans="1:34">
      <c r="A7" s="30">
        <v>1</v>
      </c>
      <c r="B7" s="31" t="s">
        <v>620</v>
      </c>
      <c r="C7" s="32" t="s">
        <v>621</v>
      </c>
      <c r="D7" s="30" t="s">
        <v>622</v>
      </c>
      <c r="E7" s="30" t="s">
        <v>623</v>
      </c>
      <c r="F7" s="33">
        <v>71</v>
      </c>
      <c r="G7" s="30"/>
      <c r="H7" s="33">
        <v>2.7</v>
      </c>
      <c r="I7" s="30">
        <v>4</v>
      </c>
      <c r="J7" s="30">
        <v>1</v>
      </c>
      <c r="K7" s="30">
        <v>3</v>
      </c>
      <c r="L7" s="30">
        <v>7</v>
      </c>
      <c r="M7" s="30">
        <v>1</v>
      </c>
      <c r="N7" s="30">
        <v>0</v>
      </c>
      <c r="O7" s="30">
        <v>1</v>
      </c>
      <c r="P7" s="30">
        <v>2</v>
      </c>
      <c r="Q7" s="30">
        <v>1</v>
      </c>
      <c r="R7" s="30">
        <v>1</v>
      </c>
      <c r="S7" s="30">
        <v>3</v>
      </c>
      <c r="T7" s="30">
        <v>2</v>
      </c>
      <c r="U7" s="30"/>
      <c r="V7" s="30">
        <v>12</v>
      </c>
      <c r="W7" s="30">
        <v>1</v>
      </c>
      <c r="X7" s="30" t="s">
        <v>506</v>
      </c>
      <c r="Y7" s="30" t="s">
        <v>506</v>
      </c>
      <c r="Z7" s="30" t="s">
        <v>510</v>
      </c>
      <c r="AA7" s="34" t="s">
        <v>624</v>
      </c>
      <c r="AB7" s="35"/>
      <c r="AC7" s="35"/>
      <c r="AD7" s="35"/>
      <c r="AE7" s="35"/>
      <c r="AF7" s="35"/>
      <c r="AG7" s="35"/>
      <c r="AH7" s="30">
        <v>15</v>
      </c>
    </row>
    <row r="8" ht="25" customHeight="1" spans="1:34">
      <c r="A8" s="30">
        <v>2</v>
      </c>
      <c r="B8" s="31" t="s">
        <v>625</v>
      </c>
      <c r="C8" s="32" t="s">
        <v>626</v>
      </c>
      <c r="D8" s="30" t="s">
        <v>622</v>
      </c>
      <c r="E8" s="30" t="s">
        <v>627</v>
      </c>
      <c r="F8" s="33">
        <v>43.12</v>
      </c>
      <c r="G8" s="30"/>
      <c r="H8" s="33">
        <v>2.988</v>
      </c>
      <c r="I8" s="30">
        <v>3</v>
      </c>
      <c r="J8" s="30">
        <v>1</v>
      </c>
      <c r="K8" s="30">
        <v>4</v>
      </c>
      <c r="L8" s="30">
        <v>3</v>
      </c>
      <c r="M8" s="30">
        <v>1</v>
      </c>
      <c r="N8" s="30">
        <v>0</v>
      </c>
      <c r="O8" s="30">
        <v>0</v>
      </c>
      <c r="P8" s="30">
        <v>2</v>
      </c>
      <c r="Q8" s="30">
        <v>1</v>
      </c>
      <c r="R8" s="30">
        <v>2</v>
      </c>
      <c r="S8" s="30">
        <v>2</v>
      </c>
      <c r="T8" s="30">
        <v>2</v>
      </c>
      <c r="U8" s="30"/>
      <c r="V8" s="30">
        <v>7</v>
      </c>
      <c r="W8" s="30">
        <v>0</v>
      </c>
      <c r="X8" s="30" t="s">
        <v>506</v>
      </c>
      <c r="Y8" s="30" t="s">
        <v>506</v>
      </c>
      <c r="Z8" s="30" t="s">
        <v>510</v>
      </c>
      <c r="AA8" s="34" t="s">
        <v>624</v>
      </c>
      <c r="AB8" s="35"/>
      <c r="AC8" s="35"/>
      <c r="AD8" s="35"/>
      <c r="AE8" s="35"/>
      <c r="AF8" s="35"/>
      <c r="AG8" s="35"/>
      <c r="AH8" s="30">
        <v>15</v>
      </c>
    </row>
    <row r="9" ht="25" customHeight="1" spans="1:34">
      <c r="A9" s="30">
        <v>3</v>
      </c>
      <c r="B9" s="31" t="s">
        <v>628</v>
      </c>
      <c r="C9" s="32" t="s">
        <v>629</v>
      </c>
      <c r="D9" s="30" t="s">
        <v>622</v>
      </c>
      <c r="E9" s="30" t="s">
        <v>627</v>
      </c>
      <c r="F9" s="33">
        <v>50.6</v>
      </c>
      <c r="G9" s="30"/>
      <c r="H9" s="33">
        <v>3.9</v>
      </c>
      <c r="I9" s="30">
        <v>3</v>
      </c>
      <c r="J9" s="30">
        <v>1</v>
      </c>
      <c r="K9" s="30">
        <v>4</v>
      </c>
      <c r="L9" s="30">
        <v>4</v>
      </c>
      <c r="M9" s="30">
        <v>1</v>
      </c>
      <c r="N9" s="30">
        <v>0</v>
      </c>
      <c r="O9" s="30">
        <v>0</v>
      </c>
      <c r="P9" s="30">
        <v>2</v>
      </c>
      <c r="Q9" s="30">
        <v>1</v>
      </c>
      <c r="R9" s="30">
        <v>2</v>
      </c>
      <c r="S9" s="30">
        <v>3</v>
      </c>
      <c r="T9" s="30">
        <v>2</v>
      </c>
      <c r="U9" s="30"/>
      <c r="V9" s="30">
        <v>5</v>
      </c>
      <c r="W9" s="30">
        <v>0</v>
      </c>
      <c r="X9" s="30" t="s">
        <v>506</v>
      </c>
      <c r="Y9" s="30" t="s">
        <v>506</v>
      </c>
      <c r="Z9" s="30" t="s">
        <v>506</v>
      </c>
      <c r="AA9" s="34" t="s">
        <v>624</v>
      </c>
      <c r="AB9" s="35"/>
      <c r="AC9" s="35"/>
      <c r="AD9" s="35"/>
      <c r="AE9" s="35"/>
      <c r="AF9" s="35"/>
      <c r="AG9" s="35"/>
      <c r="AH9" s="30">
        <v>15</v>
      </c>
    </row>
    <row r="10" ht="25" customHeight="1" spans="1:34">
      <c r="A10" s="30">
        <v>4</v>
      </c>
      <c r="B10" s="31" t="s">
        <v>630</v>
      </c>
      <c r="C10" s="32" t="s">
        <v>631</v>
      </c>
      <c r="D10" s="30" t="s">
        <v>622</v>
      </c>
      <c r="E10" s="30" t="s">
        <v>627</v>
      </c>
      <c r="F10" s="33">
        <v>30</v>
      </c>
      <c r="G10" s="30"/>
      <c r="H10" s="33">
        <v>6</v>
      </c>
      <c r="I10" s="30">
        <v>3</v>
      </c>
      <c r="J10" s="30">
        <v>1</v>
      </c>
      <c r="K10" s="30">
        <v>4</v>
      </c>
      <c r="L10" s="30">
        <v>1</v>
      </c>
      <c r="M10" s="30">
        <v>1</v>
      </c>
      <c r="N10" s="30">
        <v>0</v>
      </c>
      <c r="O10" s="30">
        <v>0</v>
      </c>
      <c r="P10" s="30">
        <v>2</v>
      </c>
      <c r="Q10" s="30">
        <v>1</v>
      </c>
      <c r="R10" s="30">
        <v>1</v>
      </c>
      <c r="S10" s="30">
        <v>3</v>
      </c>
      <c r="T10" s="30">
        <v>2</v>
      </c>
      <c r="U10" s="30"/>
      <c r="V10" s="30">
        <v>4</v>
      </c>
      <c r="W10" s="30">
        <v>0</v>
      </c>
      <c r="X10" s="30" t="s">
        <v>506</v>
      </c>
      <c r="Y10" s="30" t="s">
        <v>506</v>
      </c>
      <c r="Z10" s="30" t="s">
        <v>506</v>
      </c>
      <c r="AA10" s="34" t="s">
        <v>624</v>
      </c>
      <c r="AB10" s="35"/>
      <c r="AC10" s="35"/>
      <c r="AD10" s="35"/>
      <c r="AE10" s="35"/>
      <c r="AF10" s="35"/>
      <c r="AG10" s="35"/>
      <c r="AH10" s="30">
        <v>15</v>
      </c>
    </row>
    <row r="11" ht="25" customHeight="1" spans="1:34">
      <c r="A11" s="30">
        <v>5</v>
      </c>
      <c r="B11" s="31" t="s">
        <v>632</v>
      </c>
      <c r="C11" s="32" t="s">
        <v>633</v>
      </c>
      <c r="D11" s="30" t="s">
        <v>622</v>
      </c>
      <c r="E11" s="30" t="s">
        <v>627</v>
      </c>
      <c r="F11" s="36">
        <v>53.17</v>
      </c>
      <c r="G11" s="30"/>
      <c r="H11" s="36">
        <v>5.4</v>
      </c>
      <c r="I11" s="30">
        <v>5</v>
      </c>
      <c r="J11" s="30">
        <v>1</v>
      </c>
      <c r="K11" s="30">
        <v>4</v>
      </c>
      <c r="L11" s="30">
        <v>3</v>
      </c>
      <c r="M11" s="30">
        <v>1</v>
      </c>
      <c r="N11" s="30">
        <v>0</v>
      </c>
      <c r="O11" s="30">
        <v>0</v>
      </c>
      <c r="P11" s="30">
        <v>2</v>
      </c>
      <c r="Q11" s="30">
        <v>1</v>
      </c>
      <c r="R11" s="30">
        <v>2</v>
      </c>
      <c r="S11" s="30">
        <v>2</v>
      </c>
      <c r="T11" s="30">
        <v>2</v>
      </c>
      <c r="U11" s="30"/>
      <c r="V11" s="30">
        <v>6</v>
      </c>
      <c r="W11" s="30">
        <v>0</v>
      </c>
      <c r="X11" s="30" t="s">
        <v>506</v>
      </c>
      <c r="Y11" s="30" t="s">
        <v>506</v>
      </c>
      <c r="Z11" s="30" t="s">
        <v>510</v>
      </c>
      <c r="AA11" s="34" t="s">
        <v>624</v>
      </c>
      <c r="AB11" s="35"/>
      <c r="AC11" s="35"/>
      <c r="AD11" s="35"/>
      <c r="AE11" s="35"/>
      <c r="AF11" s="35"/>
      <c r="AG11" s="35"/>
      <c r="AH11" s="30">
        <v>15</v>
      </c>
    </row>
    <row r="12" ht="25" customHeight="1" spans="1:34">
      <c r="A12" s="37">
        <v>6</v>
      </c>
      <c r="B12" s="38" t="s">
        <v>634</v>
      </c>
      <c r="C12" s="39" t="s">
        <v>635</v>
      </c>
      <c r="D12" s="37" t="s">
        <v>622</v>
      </c>
      <c r="E12" s="37" t="s">
        <v>636</v>
      </c>
      <c r="F12" s="40">
        <v>19.2</v>
      </c>
      <c r="G12" s="37"/>
      <c r="H12" s="40">
        <v>3.5</v>
      </c>
      <c r="I12" s="37">
        <v>1</v>
      </c>
      <c r="J12" s="37">
        <v>1</v>
      </c>
      <c r="K12" s="37">
        <v>2</v>
      </c>
      <c r="L12" s="37">
        <v>0</v>
      </c>
      <c r="M12" s="37">
        <v>1</v>
      </c>
      <c r="N12" s="37">
        <v>1</v>
      </c>
      <c r="O12" s="37">
        <v>0</v>
      </c>
      <c r="P12" s="37">
        <v>3</v>
      </c>
      <c r="Q12" s="37">
        <v>2</v>
      </c>
      <c r="R12" s="37">
        <v>1</v>
      </c>
      <c r="S12" s="37">
        <v>3</v>
      </c>
      <c r="T12" s="37">
        <v>3</v>
      </c>
      <c r="U12" s="37"/>
      <c r="V12" s="37">
        <v>4</v>
      </c>
      <c r="W12" s="37">
        <v>0</v>
      </c>
      <c r="X12" s="37" t="s">
        <v>510</v>
      </c>
      <c r="Y12" s="37" t="s">
        <v>506</v>
      </c>
      <c r="Z12" s="37" t="s">
        <v>506</v>
      </c>
      <c r="AA12" s="41" t="s">
        <v>624</v>
      </c>
      <c r="AB12" s="42"/>
      <c r="AC12" s="42"/>
      <c r="AD12" s="42"/>
      <c r="AE12" s="42"/>
      <c r="AF12" s="42"/>
      <c r="AG12" s="42"/>
      <c r="AH12" s="37">
        <v>15</v>
      </c>
    </row>
    <row r="13" ht="25" customHeight="1" spans="1:34">
      <c r="A13" s="43" t="s">
        <v>637</v>
      </c>
      <c r="B13" s="43"/>
      <c r="C13" s="43"/>
      <c r="D13" s="43"/>
      <c r="E13" s="44"/>
      <c r="F13" s="44">
        <f t="shared" ref="F13:W13" si="0">SUM(F7:F12)</f>
        <v>267.09</v>
      </c>
      <c r="G13" s="44">
        <f t="shared" si="0"/>
        <v>0</v>
      </c>
      <c r="H13" s="44">
        <f t="shared" si="0"/>
        <v>24.488</v>
      </c>
      <c r="I13" s="44">
        <f t="shared" si="0"/>
        <v>19</v>
      </c>
      <c r="J13" s="44">
        <f t="shared" si="0"/>
        <v>6</v>
      </c>
      <c r="K13" s="44">
        <f t="shared" si="0"/>
        <v>21</v>
      </c>
      <c r="L13" s="44">
        <f t="shared" si="0"/>
        <v>18</v>
      </c>
      <c r="M13" s="44">
        <f t="shared" si="0"/>
        <v>6</v>
      </c>
      <c r="N13" s="44">
        <f t="shared" si="0"/>
        <v>1</v>
      </c>
      <c r="O13" s="44">
        <f t="shared" si="0"/>
        <v>1</v>
      </c>
      <c r="P13" s="44">
        <f t="shared" si="0"/>
        <v>13</v>
      </c>
      <c r="Q13" s="44">
        <f t="shared" si="0"/>
        <v>7</v>
      </c>
      <c r="R13" s="44">
        <f t="shared" si="0"/>
        <v>9</v>
      </c>
      <c r="S13" s="44">
        <f t="shared" si="0"/>
        <v>16</v>
      </c>
      <c r="T13" s="44">
        <f t="shared" si="0"/>
        <v>13</v>
      </c>
      <c r="U13" s="44">
        <f t="shared" si="0"/>
        <v>0</v>
      </c>
      <c r="V13" s="44">
        <f t="shared" si="0"/>
        <v>38</v>
      </c>
      <c r="W13" s="44">
        <f t="shared" si="0"/>
        <v>1</v>
      </c>
      <c r="X13" s="44"/>
      <c r="Y13" s="44"/>
      <c r="Z13" s="44"/>
      <c r="AA13" s="44"/>
      <c r="AB13" s="44"/>
      <c r="AC13" s="44"/>
      <c r="AD13" s="44"/>
      <c r="AE13" s="44"/>
      <c r="AF13" s="44"/>
      <c r="AG13" s="44"/>
      <c r="AH13" s="44">
        <f>SUM(AH7:AH12)</f>
        <v>90</v>
      </c>
    </row>
  </sheetData>
  <mergeCells count="38">
    <mergeCell ref="A1:AE1"/>
    <mergeCell ref="G2:AG2"/>
    <mergeCell ref="I3:K3"/>
    <mergeCell ref="L3:M3"/>
    <mergeCell ref="AA3:AF3"/>
    <mergeCell ref="AD4:AF4"/>
    <mergeCell ref="AD5:AE5"/>
    <mergeCell ref="A13:D13"/>
    <mergeCell ref="A2:A6"/>
    <mergeCell ref="B2:B6"/>
    <mergeCell ref="C2:C6"/>
    <mergeCell ref="D2:D6"/>
    <mergeCell ref="E2:E6"/>
    <mergeCell ref="F2:F6"/>
    <mergeCell ref="G3:G6"/>
    <mergeCell ref="H3:H6"/>
    <mergeCell ref="I4:I6"/>
    <mergeCell ref="J4:J6"/>
    <mergeCell ref="K4:K6"/>
    <mergeCell ref="L4:L6"/>
    <mergeCell ref="M4:M6"/>
    <mergeCell ref="N3:N6"/>
    <mergeCell ref="O3:O6"/>
    <mergeCell ref="P5:P6"/>
    <mergeCell ref="Q5:Q6"/>
    <mergeCell ref="R3:R6"/>
    <mergeCell ref="S3:S6"/>
    <mergeCell ref="T3:T6"/>
    <mergeCell ref="U3:U6"/>
    <mergeCell ref="V3:V6"/>
    <mergeCell ref="W3:W6"/>
    <mergeCell ref="X3:X6"/>
    <mergeCell ref="Y3:Y6"/>
    <mergeCell ref="Z3:Z6"/>
    <mergeCell ref="AG3:AG6"/>
    <mergeCell ref="AH2:AH6"/>
    <mergeCell ref="P3:Q4"/>
    <mergeCell ref="AA4:AC5"/>
  </mergeCells>
  <pageMargins left="0.75" right="0.75" top="1" bottom="1" header="0.5" footer="0.5"/>
  <headerFooter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0"/>
  <sheetViews>
    <sheetView workbookViewId="0">
      <selection activeCell="J9" sqref="J9"/>
    </sheetView>
  </sheetViews>
  <sheetFormatPr defaultColWidth="9" defaultRowHeight="13.5"/>
  <sheetData>
    <row r="1" ht="15" spans="1:9">
      <c r="A1" s="4" t="s">
        <v>638</v>
      </c>
      <c r="B1" s="4"/>
      <c r="C1" s="4"/>
      <c r="D1" s="4"/>
      <c r="E1" s="4"/>
      <c r="F1" s="4"/>
      <c r="G1" s="4"/>
      <c r="H1" s="4"/>
      <c r="I1" s="4"/>
    </row>
    <row r="2" ht="19.5" spans="1:9">
      <c r="A2" s="5" t="s">
        <v>1</v>
      </c>
      <c r="B2" s="6" t="s">
        <v>639</v>
      </c>
      <c r="C2" s="6" t="s">
        <v>640</v>
      </c>
      <c r="D2" s="6" t="s">
        <v>148</v>
      </c>
      <c r="E2" s="7" t="s">
        <v>60</v>
      </c>
      <c r="F2" s="6" t="s">
        <v>5</v>
      </c>
      <c r="G2" s="6" t="s">
        <v>641</v>
      </c>
      <c r="H2" s="6" t="s">
        <v>642</v>
      </c>
      <c r="I2" s="6" t="s">
        <v>7</v>
      </c>
    </row>
    <row r="3" ht="19.5" spans="1:9">
      <c r="A3" s="5"/>
      <c r="B3" s="6"/>
      <c r="C3" s="6"/>
      <c r="D3" s="6"/>
      <c r="E3" s="8" t="s">
        <v>643</v>
      </c>
      <c r="F3" s="6"/>
      <c r="G3" s="6"/>
      <c r="H3" s="6"/>
      <c r="I3" s="6"/>
    </row>
    <row r="4" ht="41.25" spans="1:9">
      <c r="A4" s="9">
        <v>1</v>
      </c>
      <c r="B4" s="10" t="s">
        <v>644</v>
      </c>
      <c r="C4" s="10" t="s">
        <v>645</v>
      </c>
      <c r="D4" s="10" t="s">
        <v>143</v>
      </c>
      <c r="E4" s="10" t="s">
        <v>646</v>
      </c>
      <c r="F4" s="11">
        <v>2</v>
      </c>
      <c r="G4" s="10" t="s">
        <v>647</v>
      </c>
      <c r="H4" s="12"/>
      <c r="I4" s="11"/>
    </row>
    <row r="5" ht="41.25" spans="1:9">
      <c r="A5" s="13">
        <v>2</v>
      </c>
      <c r="B5" s="14" t="s">
        <v>648</v>
      </c>
      <c r="C5" s="14" t="s">
        <v>645</v>
      </c>
      <c r="D5" s="14" t="s">
        <v>143</v>
      </c>
      <c r="E5" s="14" t="s">
        <v>646</v>
      </c>
      <c r="F5" s="15">
        <v>2</v>
      </c>
      <c r="G5" s="14" t="s">
        <v>647</v>
      </c>
      <c r="H5" s="16"/>
      <c r="I5" s="15"/>
    </row>
    <row r="6" ht="41.25" spans="1:9">
      <c r="A6" s="13">
        <v>3</v>
      </c>
      <c r="B6" s="14" t="s">
        <v>649</v>
      </c>
      <c r="C6" s="14" t="s">
        <v>650</v>
      </c>
      <c r="D6" s="14" t="s">
        <v>143</v>
      </c>
      <c r="E6" s="14" t="s">
        <v>646</v>
      </c>
      <c r="F6" s="15">
        <v>2</v>
      </c>
      <c r="G6" s="14" t="s">
        <v>647</v>
      </c>
      <c r="H6" s="16"/>
      <c r="I6" s="15"/>
    </row>
    <row r="7" ht="27.75" spans="1:9">
      <c r="A7" s="13">
        <v>4</v>
      </c>
      <c r="B7" s="14" t="s">
        <v>651</v>
      </c>
      <c r="C7" s="14" t="s">
        <v>652</v>
      </c>
      <c r="D7" s="14" t="s">
        <v>263</v>
      </c>
      <c r="E7" s="14" t="s">
        <v>646</v>
      </c>
      <c r="F7" s="15">
        <v>4</v>
      </c>
      <c r="G7" s="14" t="s">
        <v>647</v>
      </c>
      <c r="H7" s="16"/>
      <c r="I7" s="15"/>
    </row>
    <row r="8" ht="41.25" spans="1:9">
      <c r="A8" s="13">
        <v>5</v>
      </c>
      <c r="B8" s="14" t="s">
        <v>653</v>
      </c>
      <c r="C8" s="14" t="s">
        <v>654</v>
      </c>
      <c r="D8" s="14" t="s">
        <v>263</v>
      </c>
      <c r="E8" s="14" t="s">
        <v>646</v>
      </c>
      <c r="F8" s="15">
        <v>2</v>
      </c>
      <c r="G8" s="14" t="s">
        <v>647</v>
      </c>
      <c r="H8" s="16"/>
      <c r="I8" s="15"/>
    </row>
    <row r="9" ht="68.25" spans="1:9">
      <c r="A9" s="13">
        <v>6</v>
      </c>
      <c r="B9" s="14" t="s">
        <v>655</v>
      </c>
      <c r="C9" s="14" t="s">
        <v>656</v>
      </c>
      <c r="D9" s="14" t="s">
        <v>263</v>
      </c>
      <c r="E9" s="14" t="s">
        <v>646</v>
      </c>
      <c r="F9" s="15">
        <v>2</v>
      </c>
      <c r="G9" s="14" t="s">
        <v>647</v>
      </c>
      <c r="H9" s="16"/>
      <c r="I9" s="15"/>
    </row>
    <row r="10" ht="41.25" spans="1:9">
      <c r="A10" s="13">
        <v>7</v>
      </c>
      <c r="B10" s="14" t="s">
        <v>657</v>
      </c>
      <c r="C10" s="14" t="s">
        <v>658</v>
      </c>
      <c r="D10" s="14" t="s">
        <v>263</v>
      </c>
      <c r="E10" s="14" t="s">
        <v>659</v>
      </c>
      <c r="F10" s="15">
        <v>2</v>
      </c>
      <c r="G10" s="14" t="s">
        <v>647</v>
      </c>
      <c r="H10" s="16"/>
      <c r="I10" s="15"/>
    </row>
    <row r="11" ht="54.75" spans="1:9">
      <c r="A11" s="13">
        <v>8</v>
      </c>
      <c r="B11" s="14" t="s">
        <v>660</v>
      </c>
      <c r="C11" s="14" t="s">
        <v>661</v>
      </c>
      <c r="D11" s="14" t="s">
        <v>263</v>
      </c>
      <c r="E11" s="14" t="s">
        <v>659</v>
      </c>
      <c r="F11" s="15">
        <v>2</v>
      </c>
      <c r="G11" s="14" t="s">
        <v>647</v>
      </c>
      <c r="H11" s="16"/>
      <c r="I11" s="17"/>
    </row>
    <row r="12" ht="41.25" spans="1:9">
      <c r="A12" s="13">
        <v>9</v>
      </c>
      <c r="B12" s="14" t="s">
        <v>662</v>
      </c>
      <c r="C12" s="14" t="s">
        <v>663</v>
      </c>
      <c r="D12" s="14" t="s">
        <v>136</v>
      </c>
      <c r="E12" s="14" t="s">
        <v>646</v>
      </c>
      <c r="F12" s="15">
        <v>2</v>
      </c>
      <c r="G12" s="14" t="s">
        <v>647</v>
      </c>
      <c r="H12" s="16"/>
      <c r="I12" s="15"/>
    </row>
    <row r="13" ht="27.75" spans="1:9">
      <c r="A13" s="13">
        <v>10</v>
      </c>
      <c r="B13" s="14" t="s">
        <v>664</v>
      </c>
      <c r="C13" s="14" t="s">
        <v>665</v>
      </c>
      <c r="D13" s="14" t="s">
        <v>136</v>
      </c>
      <c r="E13" s="14" t="s">
        <v>646</v>
      </c>
      <c r="F13" s="15">
        <v>2</v>
      </c>
      <c r="G13" s="14" t="s">
        <v>647</v>
      </c>
      <c r="H13" s="16"/>
      <c r="I13" s="15"/>
    </row>
    <row r="14" ht="41.25" spans="1:9">
      <c r="A14" s="13">
        <v>11</v>
      </c>
      <c r="B14" s="14" t="s">
        <v>666</v>
      </c>
      <c r="C14" s="14" t="s">
        <v>667</v>
      </c>
      <c r="D14" s="14" t="s">
        <v>136</v>
      </c>
      <c r="E14" s="14" t="s">
        <v>646</v>
      </c>
      <c r="F14" s="15">
        <v>2</v>
      </c>
      <c r="G14" s="14" t="s">
        <v>647</v>
      </c>
      <c r="H14" s="16"/>
      <c r="I14" s="15"/>
    </row>
    <row r="15" ht="41.25" spans="1:9">
      <c r="A15" s="13">
        <v>12</v>
      </c>
      <c r="B15" s="14" t="s">
        <v>668</v>
      </c>
      <c r="C15" s="14" t="s">
        <v>667</v>
      </c>
      <c r="D15" s="14" t="s">
        <v>136</v>
      </c>
      <c r="E15" s="14" t="s">
        <v>646</v>
      </c>
      <c r="F15" s="15">
        <v>2</v>
      </c>
      <c r="G15" s="14" t="s">
        <v>647</v>
      </c>
      <c r="H15" s="16"/>
      <c r="I15" s="15"/>
    </row>
    <row r="16" ht="27.75" spans="1:9">
      <c r="A16" s="13">
        <v>13</v>
      </c>
      <c r="B16" s="14" t="s">
        <v>669</v>
      </c>
      <c r="C16" s="14" t="s">
        <v>670</v>
      </c>
      <c r="D16" s="14" t="s">
        <v>103</v>
      </c>
      <c r="E16" s="14" t="s">
        <v>659</v>
      </c>
      <c r="F16" s="15">
        <v>2</v>
      </c>
      <c r="G16" s="14" t="s">
        <v>647</v>
      </c>
      <c r="H16" s="16"/>
      <c r="I16" s="15"/>
    </row>
    <row r="17" ht="27.75" spans="1:9">
      <c r="A17" s="13">
        <v>14</v>
      </c>
      <c r="B17" s="14" t="s">
        <v>671</v>
      </c>
      <c r="C17" s="14" t="s">
        <v>672</v>
      </c>
      <c r="D17" s="14" t="s">
        <v>103</v>
      </c>
      <c r="E17" s="14" t="s">
        <v>659</v>
      </c>
      <c r="F17" s="15">
        <v>2</v>
      </c>
      <c r="G17" s="14" t="s">
        <v>647</v>
      </c>
      <c r="H17" s="16"/>
      <c r="I17" s="15"/>
    </row>
    <row r="18" ht="27.75" spans="1:9">
      <c r="A18" s="13">
        <v>15</v>
      </c>
      <c r="B18" s="14" t="s">
        <v>673</v>
      </c>
      <c r="C18" s="14" t="s">
        <v>674</v>
      </c>
      <c r="D18" s="14" t="s">
        <v>103</v>
      </c>
      <c r="E18" s="14" t="s">
        <v>659</v>
      </c>
      <c r="F18" s="15">
        <v>2</v>
      </c>
      <c r="G18" s="14" t="s">
        <v>647</v>
      </c>
      <c r="H18" s="16"/>
      <c r="I18" s="15"/>
    </row>
    <row r="19" ht="27.75" spans="1:9">
      <c r="A19" s="13">
        <v>16</v>
      </c>
      <c r="B19" s="14" t="s">
        <v>675</v>
      </c>
      <c r="C19" s="14" t="s">
        <v>676</v>
      </c>
      <c r="D19" s="14" t="s">
        <v>103</v>
      </c>
      <c r="E19" s="14" t="s">
        <v>646</v>
      </c>
      <c r="F19" s="15">
        <v>2</v>
      </c>
      <c r="G19" s="14" t="s">
        <v>647</v>
      </c>
      <c r="H19" s="16"/>
      <c r="I19" s="15"/>
    </row>
    <row r="20" ht="41.25" spans="1:9">
      <c r="A20" s="13">
        <v>17</v>
      </c>
      <c r="B20" s="14" t="s">
        <v>677</v>
      </c>
      <c r="C20" s="14" t="s">
        <v>678</v>
      </c>
      <c r="D20" s="14" t="s">
        <v>126</v>
      </c>
      <c r="E20" s="14" t="s">
        <v>646</v>
      </c>
      <c r="F20" s="15">
        <v>2</v>
      </c>
      <c r="G20" s="14" t="s">
        <v>647</v>
      </c>
      <c r="H20" s="16"/>
      <c r="I20" s="15"/>
    </row>
    <row r="21" ht="27.75" spans="1:9">
      <c r="A21" s="13">
        <v>18</v>
      </c>
      <c r="B21" s="14" t="s">
        <v>679</v>
      </c>
      <c r="C21" s="14" t="s">
        <v>680</v>
      </c>
      <c r="D21" s="14" t="s">
        <v>126</v>
      </c>
      <c r="E21" s="14" t="s">
        <v>646</v>
      </c>
      <c r="F21" s="15">
        <v>2</v>
      </c>
      <c r="G21" s="14" t="s">
        <v>647</v>
      </c>
      <c r="H21" s="18"/>
      <c r="I21" s="15"/>
    </row>
    <row r="22" ht="27.75" spans="1:9">
      <c r="A22" s="13">
        <v>19</v>
      </c>
      <c r="B22" s="14" t="s">
        <v>681</v>
      </c>
      <c r="C22" s="14" t="s">
        <v>682</v>
      </c>
      <c r="D22" s="14" t="s">
        <v>126</v>
      </c>
      <c r="E22" s="14" t="s">
        <v>646</v>
      </c>
      <c r="F22" s="15">
        <v>2</v>
      </c>
      <c r="G22" s="14" t="s">
        <v>647</v>
      </c>
      <c r="H22" s="16"/>
      <c r="I22" s="15"/>
    </row>
    <row r="23" ht="81.75" spans="1:9">
      <c r="A23" s="13">
        <v>20</v>
      </c>
      <c r="B23" s="14" t="s">
        <v>683</v>
      </c>
      <c r="C23" s="14" t="s">
        <v>684</v>
      </c>
      <c r="D23" s="14" t="s">
        <v>118</v>
      </c>
      <c r="E23" s="14" t="s">
        <v>659</v>
      </c>
      <c r="F23" s="15">
        <v>2</v>
      </c>
      <c r="G23" s="14" t="s">
        <v>647</v>
      </c>
      <c r="H23" s="16"/>
      <c r="I23" s="15"/>
    </row>
    <row r="24" ht="27.75" spans="1:9">
      <c r="A24" s="13">
        <v>21</v>
      </c>
      <c r="B24" s="14" t="s">
        <v>685</v>
      </c>
      <c r="C24" s="14" t="s">
        <v>670</v>
      </c>
      <c r="D24" s="14" t="s">
        <v>118</v>
      </c>
      <c r="E24" s="14" t="s">
        <v>659</v>
      </c>
      <c r="F24" s="15">
        <v>2</v>
      </c>
      <c r="G24" s="14" t="s">
        <v>647</v>
      </c>
      <c r="H24" s="16"/>
      <c r="I24" s="15"/>
    </row>
    <row r="25" ht="41.25" spans="1:9">
      <c r="A25" s="13">
        <v>22</v>
      </c>
      <c r="B25" s="14" t="s">
        <v>686</v>
      </c>
      <c r="C25" s="14" t="s">
        <v>674</v>
      </c>
      <c r="D25" s="14" t="s">
        <v>118</v>
      </c>
      <c r="E25" s="14" t="s">
        <v>659</v>
      </c>
      <c r="F25" s="15">
        <v>2</v>
      </c>
      <c r="G25" s="14" t="s">
        <v>647</v>
      </c>
      <c r="H25" s="18"/>
      <c r="I25" s="15"/>
    </row>
    <row r="26" ht="41.25" spans="1:9">
      <c r="A26" s="13">
        <v>23</v>
      </c>
      <c r="B26" s="14" t="s">
        <v>687</v>
      </c>
      <c r="C26" s="14" t="s">
        <v>688</v>
      </c>
      <c r="D26" s="14" t="s">
        <v>569</v>
      </c>
      <c r="E26" s="14" t="s">
        <v>646</v>
      </c>
      <c r="F26" s="15">
        <v>1</v>
      </c>
      <c r="G26" s="14" t="s">
        <v>647</v>
      </c>
      <c r="H26" s="16"/>
      <c r="I26" s="15"/>
    </row>
    <row r="27" ht="68.25" spans="1:9">
      <c r="A27" s="13">
        <v>24</v>
      </c>
      <c r="B27" s="14" t="s">
        <v>689</v>
      </c>
      <c r="C27" s="14" t="s">
        <v>690</v>
      </c>
      <c r="D27" s="14" t="s">
        <v>691</v>
      </c>
      <c r="E27" s="14" t="s">
        <v>646</v>
      </c>
      <c r="F27" s="15">
        <v>2</v>
      </c>
      <c r="G27" s="14" t="s">
        <v>647</v>
      </c>
      <c r="H27" s="16"/>
      <c r="I27" s="15"/>
    </row>
    <row r="28" ht="27.75" spans="1:9">
      <c r="A28" s="13">
        <v>26</v>
      </c>
      <c r="B28" s="14" t="s">
        <v>692</v>
      </c>
      <c r="C28" s="14" t="s">
        <v>674</v>
      </c>
      <c r="D28" s="14" t="s">
        <v>259</v>
      </c>
      <c r="E28" s="14" t="s">
        <v>646</v>
      </c>
      <c r="F28" s="15">
        <v>2</v>
      </c>
      <c r="G28" s="14" t="s">
        <v>647</v>
      </c>
      <c r="H28" s="16"/>
      <c r="I28" s="15"/>
    </row>
    <row r="29" ht="27.75" spans="1:9">
      <c r="A29" s="13">
        <v>27</v>
      </c>
      <c r="B29" s="14" t="s">
        <v>693</v>
      </c>
      <c r="C29" s="14" t="s">
        <v>674</v>
      </c>
      <c r="D29" s="14" t="s">
        <v>265</v>
      </c>
      <c r="E29" s="14" t="s">
        <v>646</v>
      </c>
      <c r="F29" s="15">
        <v>2</v>
      </c>
      <c r="G29" s="14" t="s">
        <v>647</v>
      </c>
      <c r="H29" s="16"/>
      <c r="I29" s="15"/>
    </row>
    <row r="30" ht="68.25" spans="1:9">
      <c r="A30" s="13">
        <v>28</v>
      </c>
      <c r="B30" s="14" t="s">
        <v>694</v>
      </c>
      <c r="C30" s="14" t="s">
        <v>695</v>
      </c>
      <c r="D30" s="14" t="s">
        <v>566</v>
      </c>
      <c r="E30" s="14" t="s">
        <v>646</v>
      </c>
      <c r="F30" s="15">
        <v>2</v>
      </c>
      <c r="G30" s="14" t="s">
        <v>647</v>
      </c>
      <c r="H30" s="16"/>
      <c r="I30" s="15"/>
    </row>
    <row r="31" ht="41.25" spans="1:9">
      <c r="A31" s="13">
        <v>29</v>
      </c>
      <c r="B31" s="14" t="s">
        <v>696</v>
      </c>
      <c r="C31" s="14" t="s">
        <v>697</v>
      </c>
      <c r="D31" s="14" t="s">
        <v>566</v>
      </c>
      <c r="E31" s="14" t="s">
        <v>659</v>
      </c>
      <c r="F31" s="15">
        <v>2</v>
      </c>
      <c r="G31" s="14" t="s">
        <v>647</v>
      </c>
      <c r="H31" s="16"/>
      <c r="I31" s="15"/>
    </row>
    <row r="32" ht="41.25" spans="1:9">
      <c r="A32" s="13">
        <v>30</v>
      </c>
      <c r="B32" s="14" t="s">
        <v>698</v>
      </c>
      <c r="C32" s="14" t="s">
        <v>699</v>
      </c>
      <c r="D32" s="14" t="s">
        <v>566</v>
      </c>
      <c r="E32" s="14" t="s">
        <v>659</v>
      </c>
      <c r="F32" s="15">
        <v>2</v>
      </c>
      <c r="G32" s="14" t="s">
        <v>647</v>
      </c>
      <c r="H32" s="16"/>
      <c r="I32" s="15"/>
    </row>
    <row r="33" ht="41.25" spans="1:9">
      <c r="A33" s="13">
        <v>31</v>
      </c>
      <c r="B33" s="14" t="s">
        <v>700</v>
      </c>
      <c r="C33" s="14" t="s">
        <v>701</v>
      </c>
      <c r="D33" s="14" t="s">
        <v>566</v>
      </c>
      <c r="E33" s="14" t="s">
        <v>659</v>
      </c>
      <c r="F33" s="15">
        <v>2</v>
      </c>
      <c r="G33" s="14" t="s">
        <v>647</v>
      </c>
      <c r="H33" s="16"/>
      <c r="I33" s="15"/>
    </row>
    <row r="34" ht="27.75" spans="1:9">
      <c r="A34" s="13">
        <v>32</v>
      </c>
      <c r="B34" s="14" t="s">
        <v>702</v>
      </c>
      <c r="C34" s="14" t="s">
        <v>676</v>
      </c>
      <c r="D34" s="14" t="s">
        <v>566</v>
      </c>
      <c r="E34" s="14" t="s">
        <v>646</v>
      </c>
      <c r="F34" s="15">
        <v>2</v>
      </c>
      <c r="G34" s="14" t="s">
        <v>647</v>
      </c>
      <c r="H34" s="16"/>
      <c r="I34" s="15"/>
    </row>
    <row r="35" ht="27.75" spans="1:9">
      <c r="A35" s="13">
        <v>33</v>
      </c>
      <c r="B35" s="14" t="s">
        <v>703</v>
      </c>
      <c r="C35" s="14" t="s">
        <v>704</v>
      </c>
      <c r="D35" s="14" t="s">
        <v>561</v>
      </c>
      <c r="E35" s="14" t="s">
        <v>659</v>
      </c>
      <c r="F35" s="15">
        <v>2</v>
      </c>
      <c r="G35" s="14" t="s">
        <v>647</v>
      </c>
      <c r="H35" s="16"/>
      <c r="I35" s="15"/>
    </row>
    <row r="36" ht="95.25" spans="1:9">
      <c r="A36" s="13">
        <v>34</v>
      </c>
      <c r="B36" s="14" t="s">
        <v>705</v>
      </c>
      <c r="C36" s="14" t="s">
        <v>706</v>
      </c>
      <c r="D36" s="14" t="s">
        <v>561</v>
      </c>
      <c r="E36" s="14" t="s">
        <v>659</v>
      </c>
      <c r="F36" s="15">
        <v>1</v>
      </c>
      <c r="G36" s="14" t="s">
        <v>647</v>
      </c>
      <c r="H36" s="16"/>
      <c r="I36" s="15"/>
    </row>
    <row r="37" ht="27.75" spans="1:9">
      <c r="A37" s="13">
        <v>35</v>
      </c>
      <c r="B37" s="14" t="s">
        <v>707</v>
      </c>
      <c r="C37" s="14" t="s">
        <v>682</v>
      </c>
      <c r="D37" s="14" t="s">
        <v>259</v>
      </c>
      <c r="E37" s="14" t="s">
        <v>646</v>
      </c>
      <c r="F37" s="15">
        <v>2</v>
      </c>
      <c r="G37" s="14" t="s">
        <v>647</v>
      </c>
      <c r="H37" s="16"/>
      <c r="I37" s="15"/>
    </row>
    <row r="38" ht="41.25" spans="1:9">
      <c r="A38" s="13">
        <v>36</v>
      </c>
      <c r="B38" s="14" t="s">
        <v>708</v>
      </c>
      <c r="C38" s="14" t="s">
        <v>682</v>
      </c>
      <c r="D38" s="14" t="s">
        <v>126</v>
      </c>
      <c r="E38" s="14" t="s">
        <v>646</v>
      </c>
      <c r="F38" s="15">
        <v>1</v>
      </c>
      <c r="G38" s="14" t="s">
        <v>647</v>
      </c>
      <c r="H38" s="16"/>
      <c r="I38" s="15"/>
    </row>
    <row r="39" ht="41.25" spans="1:9">
      <c r="A39" s="13">
        <v>37</v>
      </c>
      <c r="B39" s="14" t="s">
        <v>709</v>
      </c>
      <c r="C39" s="14" t="s">
        <v>710</v>
      </c>
      <c r="D39" s="14" t="s">
        <v>126</v>
      </c>
      <c r="E39" s="14" t="s">
        <v>646</v>
      </c>
      <c r="F39" s="15">
        <v>2</v>
      </c>
      <c r="G39" s="14" t="s">
        <v>647</v>
      </c>
      <c r="H39" s="16"/>
      <c r="I39" s="15"/>
    </row>
    <row r="40" ht="19.5" spans="1:9">
      <c r="A40" s="13" t="s">
        <v>555</v>
      </c>
      <c r="B40" s="15"/>
      <c r="C40" s="15"/>
      <c r="D40" s="15"/>
      <c r="E40" s="15"/>
      <c r="F40" s="15">
        <v>71</v>
      </c>
      <c r="G40" s="15"/>
      <c r="H40" s="15"/>
      <c r="I40" s="19"/>
    </row>
  </sheetData>
  <mergeCells count="9">
    <mergeCell ref="A1:I1"/>
    <mergeCell ref="A2:A3"/>
    <mergeCell ref="B2:B3"/>
    <mergeCell ref="C2:C3"/>
    <mergeCell ref="D2:D3"/>
    <mergeCell ref="F2:F3"/>
    <mergeCell ref="G2:G3"/>
    <mergeCell ref="H2:H3"/>
    <mergeCell ref="I2:I3"/>
  </mergeCells>
  <pageMargins left="0.75" right="0.75" top="1" bottom="1" header="0.5" footer="0.5"/>
  <headerFooter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Y55" sqref="Y55"/>
    </sheetView>
  </sheetViews>
  <sheetFormatPr defaultColWidth="9" defaultRowHeight="13.5"/>
  <cols>
    <col min="3" max="3" width="11.4583333333333" customWidth="1"/>
    <col min="4" max="4" width="17.6083333333333" customWidth="1"/>
  </cols>
  <sheetData>
    <row r="1" ht="14.25" spans="1:9">
      <c r="A1" s="1" t="s">
        <v>711</v>
      </c>
      <c r="B1" s="1"/>
      <c r="C1" s="1"/>
      <c r="D1" s="1"/>
      <c r="E1" s="1"/>
      <c r="F1" s="1"/>
      <c r="G1" s="1"/>
      <c r="H1" s="1"/>
      <c r="I1" s="1"/>
    </row>
    <row r="2" ht="27" spans="1:9">
      <c r="A2" s="2" t="s">
        <v>1</v>
      </c>
      <c r="B2" s="2" t="s">
        <v>712</v>
      </c>
      <c r="C2" s="2" t="s">
        <v>713</v>
      </c>
      <c r="D2" s="2" t="s">
        <v>714</v>
      </c>
      <c r="E2" s="2" t="s">
        <v>715</v>
      </c>
      <c r="F2" s="2" t="s">
        <v>4</v>
      </c>
      <c r="G2" s="2" t="s">
        <v>5</v>
      </c>
      <c r="H2" s="2" t="s">
        <v>716</v>
      </c>
      <c r="I2" s="2" t="s">
        <v>717</v>
      </c>
    </row>
    <row r="3" spans="1:9">
      <c r="A3" s="3">
        <v>1</v>
      </c>
      <c r="B3" s="3" t="s">
        <v>718</v>
      </c>
      <c r="C3" s="3" t="s">
        <v>162</v>
      </c>
      <c r="D3" s="3" t="s">
        <v>719</v>
      </c>
      <c r="E3" s="3"/>
      <c r="F3" s="3" t="s">
        <v>720</v>
      </c>
      <c r="G3" s="3">
        <v>15</v>
      </c>
      <c r="H3" s="3"/>
      <c r="I3" s="3"/>
    </row>
    <row r="4" spans="1:9">
      <c r="A4" s="3">
        <v>2</v>
      </c>
      <c r="B4" s="3" t="s">
        <v>718</v>
      </c>
      <c r="C4" s="3" t="s">
        <v>162</v>
      </c>
      <c r="D4" s="3" t="s">
        <v>721</v>
      </c>
      <c r="E4" s="3"/>
      <c r="F4" s="3" t="s">
        <v>720</v>
      </c>
      <c r="G4" s="3">
        <v>29</v>
      </c>
      <c r="H4" s="3"/>
      <c r="I4" s="3"/>
    </row>
    <row r="5" spans="1:9">
      <c r="A5" s="3">
        <v>3</v>
      </c>
      <c r="B5" s="3" t="s">
        <v>718</v>
      </c>
      <c r="C5" s="3" t="s">
        <v>162</v>
      </c>
      <c r="D5" s="3" t="s">
        <v>722</v>
      </c>
      <c r="E5" s="3"/>
      <c r="F5" s="3" t="s">
        <v>723</v>
      </c>
      <c r="G5" s="3">
        <v>1500</v>
      </c>
      <c r="H5" s="3"/>
      <c r="I5" s="3"/>
    </row>
    <row r="6" spans="1:9">
      <c r="A6" s="3">
        <v>4</v>
      </c>
      <c r="B6" s="3" t="s">
        <v>718</v>
      </c>
      <c r="C6" s="3" t="s">
        <v>162</v>
      </c>
      <c r="D6" s="3" t="s">
        <v>724</v>
      </c>
      <c r="E6" s="3"/>
      <c r="F6" s="3" t="s">
        <v>723</v>
      </c>
      <c r="G6" s="3">
        <v>2700</v>
      </c>
      <c r="H6" s="3"/>
      <c r="I6" s="3"/>
    </row>
    <row r="7" spans="1:9">
      <c r="A7" s="3">
        <v>5</v>
      </c>
      <c r="B7" s="3" t="s">
        <v>718</v>
      </c>
      <c r="C7" s="3" t="s">
        <v>162</v>
      </c>
      <c r="D7" s="3" t="s">
        <v>725</v>
      </c>
      <c r="E7" s="3"/>
      <c r="F7" s="3" t="s">
        <v>47</v>
      </c>
      <c r="G7" s="3">
        <v>17200</v>
      </c>
      <c r="H7" s="3"/>
      <c r="I7" s="3"/>
    </row>
    <row r="8" spans="1:9">
      <c r="A8" s="3">
        <v>6</v>
      </c>
      <c r="B8" s="3" t="s">
        <v>718</v>
      </c>
      <c r="C8" s="3" t="s">
        <v>162</v>
      </c>
      <c r="D8" s="3" t="s">
        <v>726</v>
      </c>
      <c r="E8" s="3"/>
      <c r="F8" s="3" t="s">
        <v>723</v>
      </c>
      <c r="G8" s="3">
        <v>30</v>
      </c>
      <c r="H8" s="3"/>
      <c r="I8" s="3"/>
    </row>
    <row r="9" spans="1:9">
      <c r="A9" s="3">
        <v>7</v>
      </c>
      <c r="B9" s="3" t="s">
        <v>718</v>
      </c>
      <c r="C9" s="3" t="s">
        <v>162</v>
      </c>
      <c r="D9" s="3" t="s">
        <v>727</v>
      </c>
      <c r="E9" s="3"/>
      <c r="F9" s="3" t="s">
        <v>723</v>
      </c>
      <c r="G9" s="3">
        <v>2</v>
      </c>
      <c r="H9" s="3"/>
      <c r="I9" s="3"/>
    </row>
    <row r="10" spans="1:9">
      <c r="A10" s="3">
        <v>8</v>
      </c>
      <c r="B10" s="3" t="s">
        <v>718</v>
      </c>
      <c r="C10" s="3" t="s">
        <v>162</v>
      </c>
      <c r="D10" s="3" t="s">
        <v>728</v>
      </c>
      <c r="E10" s="3"/>
      <c r="F10" s="3" t="s">
        <v>723</v>
      </c>
      <c r="G10" s="3">
        <v>2064</v>
      </c>
      <c r="H10" s="3"/>
      <c r="I10" s="3"/>
    </row>
    <row r="11" spans="1:9">
      <c r="A11" s="3">
        <v>9</v>
      </c>
      <c r="B11" s="3" t="s">
        <v>718</v>
      </c>
      <c r="C11" s="3" t="s">
        <v>162</v>
      </c>
      <c r="D11" s="3" t="s">
        <v>729</v>
      </c>
      <c r="E11" s="3"/>
      <c r="F11" s="3" t="s">
        <v>723</v>
      </c>
      <c r="G11" s="3">
        <v>98</v>
      </c>
      <c r="H11" s="3"/>
      <c r="I11" s="3"/>
    </row>
    <row r="12" spans="1:9">
      <c r="A12" s="3">
        <v>10</v>
      </c>
      <c r="B12" s="3" t="s">
        <v>718</v>
      </c>
      <c r="C12" s="3" t="s">
        <v>162</v>
      </c>
      <c r="D12" s="3" t="s">
        <v>730</v>
      </c>
      <c r="E12" s="3"/>
      <c r="F12" s="3" t="s">
        <v>723</v>
      </c>
      <c r="G12" s="3">
        <v>870</v>
      </c>
      <c r="H12" s="3"/>
      <c r="I12" s="3"/>
    </row>
    <row r="13" spans="1:9">
      <c r="A13" s="3">
        <v>11</v>
      </c>
      <c r="B13" s="3" t="s">
        <v>718</v>
      </c>
      <c r="C13" s="3" t="s">
        <v>162</v>
      </c>
      <c r="D13" s="3" t="s">
        <v>731</v>
      </c>
      <c r="E13" s="3"/>
      <c r="F13" s="3" t="s">
        <v>723</v>
      </c>
      <c r="G13" s="3">
        <v>10</v>
      </c>
      <c r="H13" s="3"/>
      <c r="I13" s="3"/>
    </row>
    <row r="14" spans="1:9">
      <c r="A14" s="3">
        <v>12</v>
      </c>
      <c r="B14" s="3" t="s">
        <v>718</v>
      </c>
      <c r="C14" s="3" t="s">
        <v>162</v>
      </c>
      <c r="D14" s="3" t="s">
        <v>732</v>
      </c>
      <c r="E14" s="3"/>
      <c r="F14" s="3" t="s">
        <v>723</v>
      </c>
      <c r="G14" s="3">
        <v>48</v>
      </c>
      <c r="H14" s="3"/>
      <c r="I14" s="3"/>
    </row>
    <row r="15" customFormat="1" spans="1:9">
      <c r="H15" t="s">
        <v>733</v>
      </c>
    </row>
  </sheetData>
  <mergeCells count="1">
    <mergeCell ref="A1:I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G22"/>
  <sheetViews>
    <sheetView topLeftCell="B1" workbookViewId="0">
      <selection activeCell="H26" sqref="H26"/>
    </sheetView>
  </sheetViews>
  <sheetFormatPr defaultColWidth="9" defaultRowHeight="13.5"/>
  <cols>
    <col min="3" max="3" width="15" customWidth="1"/>
    <col min="4" max="4" width="14.25" customWidth="1"/>
    <col min="5" max="5" width="14" customWidth="1"/>
    <col min="9" max="9" width="9.375"/>
    <col min="32" max="32" width="11.75" customWidth="1"/>
  </cols>
  <sheetData>
    <row r="1" ht="25" customHeight="1" spans="1:33">
      <c r="A1" s="74" t="s">
        <v>66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</row>
    <row r="2" ht="25" customHeight="1" spans="1:33">
      <c r="A2" s="217" t="s">
        <v>1</v>
      </c>
      <c r="B2" s="217" t="s">
        <v>67</v>
      </c>
      <c r="C2" s="217" t="s">
        <v>68</v>
      </c>
      <c r="D2" s="217" t="s">
        <v>69</v>
      </c>
      <c r="E2" s="217" t="s">
        <v>70</v>
      </c>
      <c r="F2" s="217" t="s">
        <v>71</v>
      </c>
      <c r="G2" s="217"/>
      <c r="H2" s="217"/>
      <c r="I2" s="217" t="s">
        <v>72</v>
      </c>
      <c r="J2" s="217" t="s">
        <v>73</v>
      </c>
      <c r="K2" s="217"/>
      <c r="L2" s="217"/>
      <c r="M2" s="217"/>
      <c r="N2" s="217"/>
      <c r="O2" s="217"/>
      <c r="P2" s="217"/>
      <c r="Q2" s="217"/>
      <c r="R2" s="217"/>
      <c r="S2" s="217"/>
      <c r="T2" s="217" t="s">
        <v>74</v>
      </c>
      <c r="U2" s="217"/>
      <c r="V2" s="217"/>
      <c r="W2" s="217"/>
      <c r="X2" s="217"/>
      <c r="Y2" s="217"/>
      <c r="Z2" s="217" t="s">
        <v>75</v>
      </c>
      <c r="AA2" s="217" t="s">
        <v>76</v>
      </c>
      <c r="AB2" s="217" t="s">
        <v>77</v>
      </c>
      <c r="AC2" s="217" t="s">
        <v>78</v>
      </c>
      <c r="AD2" s="217" t="s">
        <v>79</v>
      </c>
      <c r="AE2" s="218" t="s">
        <v>80</v>
      </c>
      <c r="AF2" s="219" t="s">
        <v>81</v>
      </c>
      <c r="AG2" s="205" t="s">
        <v>7</v>
      </c>
    </row>
    <row r="3" ht="25" customHeight="1" spans="1:33">
      <c r="A3" s="217"/>
      <c r="B3" s="217"/>
      <c r="C3" s="217"/>
      <c r="D3" s="217"/>
      <c r="E3" s="217"/>
      <c r="F3" s="217"/>
      <c r="G3" s="217"/>
      <c r="H3" s="217"/>
      <c r="I3" s="217"/>
      <c r="J3" s="217" t="s">
        <v>82</v>
      </c>
      <c r="K3" s="217"/>
      <c r="L3" s="217"/>
      <c r="M3" s="217"/>
      <c r="N3" s="217"/>
      <c r="O3" s="217" t="s">
        <v>83</v>
      </c>
      <c r="P3" s="217"/>
      <c r="Q3" s="217"/>
      <c r="R3" s="217"/>
      <c r="S3" s="217"/>
      <c r="T3" s="217" t="s">
        <v>84</v>
      </c>
      <c r="U3" s="217" t="s">
        <v>85</v>
      </c>
      <c r="V3" s="217"/>
      <c r="W3" s="217"/>
      <c r="X3" s="217" t="s">
        <v>86</v>
      </c>
      <c r="Y3" s="217" t="s">
        <v>87</v>
      </c>
      <c r="Z3" s="217"/>
      <c r="AA3" s="217"/>
      <c r="AB3" s="217"/>
      <c r="AC3" s="217" t="s">
        <v>5</v>
      </c>
      <c r="AD3" s="217"/>
      <c r="AE3" s="218"/>
      <c r="AF3" s="219"/>
      <c r="AG3" s="205"/>
    </row>
    <row r="4" ht="25" customHeight="1" spans="1:33">
      <c r="A4" s="217"/>
      <c r="B4" s="217"/>
      <c r="C4" s="217"/>
      <c r="D4" s="217"/>
      <c r="E4" s="217" t="s">
        <v>88</v>
      </c>
      <c r="F4" s="217" t="s">
        <v>89</v>
      </c>
      <c r="G4" s="217" t="s">
        <v>90</v>
      </c>
      <c r="H4" s="217" t="s">
        <v>91</v>
      </c>
      <c r="I4" s="217" t="s">
        <v>88</v>
      </c>
      <c r="J4" s="217" t="s">
        <v>84</v>
      </c>
      <c r="K4" s="217" t="s">
        <v>85</v>
      </c>
      <c r="L4" s="217"/>
      <c r="M4" s="217"/>
      <c r="N4" s="217" t="s">
        <v>86</v>
      </c>
      <c r="O4" s="217" t="s">
        <v>84</v>
      </c>
      <c r="P4" s="217" t="s">
        <v>85</v>
      </c>
      <c r="Q4" s="217"/>
      <c r="R4" s="217"/>
      <c r="S4" s="217" t="s">
        <v>86</v>
      </c>
      <c r="T4" s="217"/>
      <c r="U4" s="217"/>
      <c r="V4" s="217"/>
      <c r="W4" s="217"/>
      <c r="X4" s="217"/>
      <c r="Y4" s="217"/>
      <c r="Z4" s="217"/>
      <c r="AA4" s="217"/>
      <c r="AB4" s="217"/>
      <c r="AC4" s="217"/>
      <c r="AD4" s="217"/>
      <c r="AE4" s="218"/>
      <c r="AF4" s="219"/>
      <c r="AG4" s="205"/>
    </row>
    <row r="5" ht="25" customHeight="1" spans="1:33">
      <c r="A5" s="217"/>
      <c r="B5" s="217"/>
      <c r="C5" s="217"/>
      <c r="D5" s="217"/>
      <c r="E5" s="217"/>
      <c r="F5" s="217"/>
      <c r="G5" s="217"/>
      <c r="H5" s="217"/>
      <c r="I5" s="217"/>
      <c r="J5" s="217" t="s">
        <v>88</v>
      </c>
      <c r="K5" s="217" t="s">
        <v>89</v>
      </c>
      <c r="L5" s="217" t="s">
        <v>90</v>
      </c>
      <c r="M5" s="217" t="s">
        <v>91</v>
      </c>
      <c r="N5" s="217"/>
      <c r="O5" s="217" t="s">
        <v>88</v>
      </c>
      <c r="P5" s="217" t="s">
        <v>89</v>
      </c>
      <c r="Q5" s="217" t="s">
        <v>90</v>
      </c>
      <c r="R5" s="217" t="s">
        <v>91</v>
      </c>
      <c r="S5" s="217"/>
      <c r="T5" s="217" t="s">
        <v>88</v>
      </c>
      <c r="U5" s="217" t="s">
        <v>89</v>
      </c>
      <c r="V5" s="217" t="s">
        <v>90</v>
      </c>
      <c r="W5" s="217" t="s">
        <v>91</v>
      </c>
      <c r="X5" s="217"/>
      <c r="Y5" s="217" t="s">
        <v>88</v>
      </c>
      <c r="Z5" s="217" t="s">
        <v>88</v>
      </c>
      <c r="AA5" s="217" t="s">
        <v>88</v>
      </c>
      <c r="AB5" s="217" t="s">
        <v>88</v>
      </c>
      <c r="AC5" s="217" t="s">
        <v>92</v>
      </c>
      <c r="AD5" s="217" t="s">
        <v>93</v>
      </c>
      <c r="AE5" s="217" t="s">
        <v>93</v>
      </c>
      <c r="AF5" s="219"/>
      <c r="AG5" s="205"/>
    </row>
    <row r="6" s="216" customFormat="1" ht="25" customHeight="1" spans="1:33">
      <c r="A6" s="216">
        <v>1</v>
      </c>
      <c r="B6" s="216" t="s">
        <v>94</v>
      </c>
      <c r="C6" s="216" t="s">
        <v>95</v>
      </c>
      <c r="D6" s="216" t="s">
        <v>96</v>
      </c>
      <c r="E6" s="220">
        <v>60</v>
      </c>
      <c r="F6" s="221">
        <v>289</v>
      </c>
      <c r="G6" s="221">
        <v>0</v>
      </c>
      <c r="H6" s="221">
        <v>289</v>
      </c>
      <c r="I6" s="220">
        <v>59</v>
      </c>
      <c r="J6" s="220">
        <v>33</v>
      </c>
      <c r="K6" s="221">
        <f>H6*J6</f>
        <v>9537</v>
      </c>
      <c r="L6" s="220">
        <v>0</v>
      </c>
      <c r="M6" s="221">
        <f>L6+K6</f>
        <v>9537</v>
      </c>
      <c r="N6" s="220" t="s">
        <v>97</v>
      </c>
      <c r="O6" s="220" t="s">
        <v>98</v>
      </c>
      <c r="P6" s="221">
        <f>H6*7</f>
        <v>2023</v>
      </c>
      <c r="Q6" s="220">
        <v>0</v>
      </c>
      <c r="R6" s="221">
        <f>P6+Q6</f>
        <v>2023</v>
      </c>
      <c r="S6" s="220" t="s">
        <v>97</v>
      </c>
      <c r="T6" s="220" t="s">
        <v>99</v>
      </c>
      <c r="U6" s="221">
        <f>F6*5</f>
        <v>1445</v>
      </c>
      <c r="V6" s="221">
        <v>0</v>
      </c>
      <c r="W6" s="221">
        <f>U6+V6</f>
        <v>1445</v>
      </c>
      <c r="X6" s="220" t="s">
        <v>100</v>
      </c>
      <c r="Y6" s="220"/>
      <c r="Z6" s="220" t="s">
        <v>101</v>
      </c>
      <c r="AA6" s="221">
        <v>1950</v>
      </c>
      <c r="AB6" s="221">
        <v>1950</v>
      </c>
      <c r="AC6" s="221">
        <v>4</v>
      </c>
      <c r="AD6" s="220"/>
      <c r="AE6" s="220"/>
      <c r="AF6" s="216">
        <v>45325</v>
      </c>
      <c r="AG6" s="216" t="s">
        <v>102</v>
      </c>
    </row>
    <row r="7" ht="25" customHeight="1" spans="1:33">
      <c r="A7" s="222">
        <v>2</v>
      </c>
      <c r="B7" s="223" t="s">
        <v>103</v>
      </c>
      <c r="C7" s="224" t="s">
        <v>104</v>
      </c>
      <c r="D7" s="224" t="s">
        <v>96</v>
      </c>
      <c r="E7" s="222">
        <v>40</v>
      </c>
      <c r="F7" s="224">
        <v>643.7</v>
      </c>
      <c r="G7" s="224">
        <v>72.3</v>
      </c>
      <c r="H7" s="224">
        <v>716</v>
      </c>
      <c r="I7" s="224">
        <v>34</v>
      </c>
      <c r="J7" s="224">
        <v>0</v>
      </c>
      <c r="K7" s="224">
        <v>9835.5</v>
      </c>
      <c r="L7" s="224">
        <v>1084.5</v>
      </c>
      <c r="M7" s="224">
        <f>L7+K7</f>
        <v>10920</v>
      </c>
      <c r="N7" s="224"/>
      <c r="O7" s="224"/>
      <c r="P7" s="224">
        <v>4505.9</v>
      </c>
      <c r="Q7" s="224">
        <v>506.1</v>
      </c>
      <c r="R7" s="224">
        <f>P7+Q7</f>
        <v>5012</v>
      </c>
      <c r="S7" s="224"/>
      <c r="T7" s="224"/>
      <c r="U7" s="224">
        <v>3910.2</v>
      </c>
      <c r="V7" s="224">
        <v>433.8</v>
      </c>
      <c r="W7" s="224">
        <f>U7+V7</f>
        <v>4344</v>
      </c>
      <c r="X7" s="224"/>
      <c r="Y7" s="224"/>
      <c r="Z7" s="224"/>
      <c r="AA7" s="224">
        <v>3424</v>
      </c>
      <c r="AB7" s="224">
        <v>3424</v>
      </c>
      <c r="AC7" s="224">
        <v>5</v>
      </c>
      <c r="AD7" s="224"/>
      <c r="AE7" s="224"/>
      <c r="AF7" s="224" t="s">
        <v>105</v>
      </c>
      <c r="AG7" s="224" t="s">
        <v>106</v>
      </c>
    </row>
    <row r="8" ht="25" customHeight="1" spans="1:33">
      <c r="A8" s="222"/>
      <c r="B8" s="223"/>
      <c r="C8" s="224" t="s">
        <v>107</v>
      </c>
      <c r="D8" s="223" t="s">
        <v>96</v>
      </c>
      <c r="E8" s="222">
        <v>40</v>
      </c>
      <c r="F8" s="225">
        <v>1468.9</v>
      </c>
      <c r="G8" s="225">
        <v>38.1</v>
      </c>
      <c r="H8" s="225">
        <v>1507</v>
      </c>
      <c r="I8" s="225">
        <v>40</v>
      </c>
      <c r="J8" s="225">
        <v>15</v>
      </c>
      <c r="K8" s="225">
        <f>22033.5+1098</f>
        <v>23131.5</v>
      </c>
      <c r="L8" s="225">
        <f>G8*J8</f>
        <v>571.5</v>
      </c>
      <c r="M8" s="225">
        <f>22605+1098</f>
        <v>23703</v>
      </c>
      <c r="N8" s="223" t="s">
        <v>108</v>
      </c>
      <c r="O8" s="225" t="s">
        <v>109</v>
      </c>
      <c r="P8" s="225">
        <f>F8*11</f>
        <v>16157.9</v>
      </c>
      <c r="Q8" s="225">
        <f>G8*11</f>
        <v>419.1</v>
      </c>
      <c r="R8" s="225">
        <v>16577</v>
      </c>
      <c r="S8" s="223" t="s">
        <v>97</v>
      </c>
      <c r="T8" s="225" t="s">
        <v>110</v>
      </c>
      <c r="U8" s="225">
        <v>14864</v>
      </c>
      <c r="V8" s="225">
        <f>G8*10</f>
        <v>381</v>
      </c>
      <c r="W8" s="225">
        <f>SUM(U8:V8)</f>
        <v>15245</v>
      </c>
      <c r="X8" s="223" t="s">
        <v>111</v>
      </c>
      <c r="Y8" s="222"/>
      <c r="Z8" s="225" t="s">
        <v>112</v>
      </c>
      <c r="AA8" s="225">
        <v>9042</v>
      </c>
      <c r="AB8" s="225">
        <v>6028</v>
      </c>
      <c r="AC8" s="225">
        <v>16</v>
      </c>
      <c r="AD8" s="225"/>
      <c r="AE8" s="225"/>
      <c r="AF8" s="216"/>
      <c r="AG8" s="226"/>
    </row>
    <row r="9" ht="25" customHeight="1" spans="1:33">
      <c r="A9" s="222"/>
      <c r="B9" s="223"/>
      <c r="C9" s="224" t="s">
        <v>95</v>
      </c>
      <c r="D9" s="223" t="s">
        <v>96</v>
      </c>
      <c r="E9" s="222">
        <v>40</v>
      </c>
      <c r="F9" s="225">
        <v>215</v>
      </c>
      <c r="G9" s="225">
        <v>0</v>
      </c>
      <c r="H9" s="225">
        <v>215</v>
      </c>
      <c r="I9" s="225">
        <v>40</v>
      </c>
      <c r="J9" s="225">
        <v>15</v>
      </c>
      <c r="K9" s="225">
        <f>3225+234</f>
        <v>3459</v>
      </c>
      <c r="L9" s="225">
        <f>G9*J9</f>
        <v>0</v>
      </c>
      <c r="M9" s="225">
        <f>3225+234</f>
        <v>3459</v>
      </c>
      <c r="N9" s="223" t="s">
        <v>97</v>
      </c>
      <c r="O9" s="225" t="s">
        <v>109</v>
      </c>
      <c r="P9" s="225">
        <f>F9*11</f>
        <v>2365</v>
      </c>
      <c r="Q9" s="225">
        <v>0</v>
      </c>
      <c r="R9" s="225">
        <v>2365</v>
      </c>
      <c r="S9" s="223" t="s">
        <v>113</v>
      </c>
      <c r="T9" s="225" t="s">
        <v>110</v>
      </c>
      <c r="U9" s="225">
        <f>F9*10</f>
        <v>2150</v>
      </c>
      <c r="V9" s="225">
        <v>0</v>
      </c>
      <c r="W9" s="225">
        <v>2150</v>
      </c>
      <c r="X9" s="223" t="s">
        <v>114</v>
      </c>
      <c r="Y9" s="222"/>
      <c r="Z9" s="225" t="s">
        <v>112</v>
      </c>
      <c r="AA9" s="225">
        <v>860</v>
      </c>
      <c r="AB9" s="225">
        <v>430</v>
      </c>
      <c r="AC9" s="225">
        <v>4</v>
      </c>
      <c r="AD9" s="225"/>
      <c r="AE9" s="225"/>
      <c r="AF9" s="216" t="s">
        <v>115</v>
      </c>
      <c r="AG9" s="226" t="s">
        <v>116</v>
      </c>
    </row>
    <row r="10" ht="25" customHeight="1" spans="1:33">
      <c r="A10" s="222"/>
      <c r="B10" s="223"/>
      <c r="C10" s="227" t="s">
        <v>117</v>
      </c>
      <c r="D10" s="223"/>
      <c r="E10" s="222"/>
      <c r="F10" s="228">
        <f t="shared" ref="F10:H10" si="0">SUM(F7:F9)</f>
        <v>2327.6</v>
      </c>
      <c r="G10" s="228">
        <f t="shared" si="0"/>
        <v>110.4</v>
      </c>
      <c r="H10" s="228">
        <f t="shared" si="0"/>
        <v>2438</v>
      </c>
      <c r="I10" s="228"/>
      <c r="J10" s="228"/>
      <c r="K10" s="229">
        <f t="shared" ref="K10:Q10" si="1">SUM(K7:K9)</f>
        <v>36426</v>
      </c>
      <c r="L10" s="229">
        <f t="shared" si="1"/>
        <v>1656</v>
      </c>
      <c r="M10" s="228">
        <v>53022</v>
      </c>
      <c r="N10" s="223"/>
      <c r="O10" s="222"/>
      <c r="P10" s="228">
        <f t="shared" si="1"/>
        <v>23028.8</v>
      </c>
      <c r="Q10" s="228">
        <f t="shared" si="1"/>
        <v>925.2</v>
      </c>
      <c r="R10" s="228">
        <v>30926</v>
      </c>
      <c r="S10" s="230"/>
      <c r="T10" s="222"/>
      <c r="U10" s="228">
        <f t="shared" ref="U10:W10" si="2">SUM(U7:U9)</f>
        <v>20924.2</v>
      </c>
      <c r="V10" s="228">
        <f t="shared" si="2"/>
        <v>814.8</v>
      </c>
      <c r="W10" s="228">
        <f t="shared" si="2"/>
        <v>21739</v>
      </c>
      <c r="X10" s="223"/>
      <c r="Y10" s="222"/>
      <c r="Z10" s="225"/>
      <c r="AA10" s="228">
        <f t="shared" ref="AA10:AC10" si="3">SUM(AA7:AA9)</f>
        <v>13326</v>
      </c>
      <c r="AB10" s="228">
        <f t="shared" si="3"/>
        <v>9882</v>
      </c>
      <c r="AC10" s="228">
        <f t="shared" si="3"/>
        <v>25</v>
      </c>
      <c r="AD10" s="231"/>
      <c r="AE10" s="231"/>
      <c r="AF10" s="216"/>
      <c r="AG10" s="226"/>
    </row>
    <row r="11" ht="25" customHeight="1" spans="1:33">
      <c r="A11" s="222">
        <v>3</v>
      </c>
      <c r="B11" s="223" t="s">
        <v>118</v>
      </c>
      <c r="C11" s="224" t="s">
        <v>119</v>
      </c>
      <c r="D11" s="223" t="s">
        <v>120</v>
      </c>
      <c r="E11" s="222">
        <v>40</v>
      </c>
      <c r="F11" s="225">
        <v>966</v>
      </c>
      <c r="G11" s="225">
        <v>0</v>
      </c>
      <c r="H11" s="225">
        <v>966</v>
      </c>
      <c r="I11" s="225">
        <v>40</v>
      </c>
      <c r="J11" s="225">
        <v>16</v>
      </c>
      <c r="K11" s="225">
        <v>15456</v>
      </c>
      <c r="L11" s="225">
        <v>0</v>
      </c>
      <c r="M11" s="225">
        <v>15456</v>
      </c>
      <c r="N11" s="223" t="s">
        <v>97</v>
      </c>
      <c r="O11" s="225" t="s">
        <v>121</v>
      </c>
      <c r="P11" s="225">
        <v>8694</v>
      </c>
      <c r="Q11" s="225">
        <v>0</v>
      </c>
      <c r="R11" s="225">
        <v>8694</v>
      </c>
      <c r="S11" s="223" t="s">
        <v>97</v>
      </c>
      <c r="T11" s="225" t="s">
        <v>109</v>
      </c>
      <c r="U11" s="225">
        <v>10626</v>
      </c>
      <c r="V11" s="225">
        <v>0</v>
      </c>
      <c r="W11" s="225">
        <v>10626</v>
      </c>
      <c r="X11" s="223" t="s">
        <v>111</v>
      </c>
      <c r="Y11" s="222"/>
      <c r="Z11" s="225" t="s">
        <v>112</v>
      </c>
      <c r="AA11" s="225">
        <v>5796</v>
      </c>
      <c r="AB11" s="225">
        <v>5796</v>
      </c>
      <c r="AC11" s="225">
        <v>12</v>
      </c>
      <c r="AD11" s="225">
        <v>12</v>
      </c>
      <c r="AE11" s="225"/>
      <c r="AF11" s="216" t="s">
        <v>122</v>
      </c>
      <c r="AG11" s="223" t="s">
        <v>106</v>
      </c>
    </row>
    <row r="12" ht="25" customHeight="1" spans="1:33">
      <c r="A12" s="222"/>
      <c r="B12" s="223"/>
      <c r="C12" s="224" t="s">
        <v>123</v>
      </c>
      <c r="D12" s="223" t="s">
        <v>120</v>
      </c>
      <c r="E12" s="222">
        <v>40</v>
      </c>
      <c r="F12" s="225">
        <v>459</v>
      </c>
      <c r="G12" s="225">
        <v>0</v>
      </c>
      <c r="H12" s="225">
        <v>459</v>
      </c>
      <c r="I12" s="225">
        <v>40</v>
      </c>
      <c r="J12" s="225">
        <v>16</v>
      </c>
      <c r="K12" s="225">
        <v>11262</v>
      </c>
      <c r="L12" s="225">
        <v>0</v>
      </c>
      <c r="M12" s="225">
        <v>11262</v>
      </c>
      <c r="N12" s="223" t="s">
        <v>97</v>
      </c>
      <c r="O12" s="225" t="s">
        <v>109</v>
      </c>
      <c r="P12" s="225">
        <v>4310</v>
      </c>
      <c r="Q12" s="225">
        <v>0</v>
      </c>
      <c r="R12" s="225">
        <v>4310</v>
      </c>
      <c r="S12" s="223" t="s">
        <v>97</v>
      </c>
      <c r="T12" s="225" t="s">
        <v>109</v>
      </c>
      <c r="U12" s="225">
        <v>3757</v>
      </c>
      <c r="V12" s="225">
        <v>0</v>
      </c>
      <c r="W12" s="225">
        <v>3757</v>
      </c>
      <c r="X12" s="223" t="s">
        <v>111</v>
      </c>
      <c r="Y12" s="222"/>
      <c r="Z12" s="225" t="s">
        <v>124</v>
      </c>
      <c r="AA12" s="225">
        <v>2754</v>
      </c>
      <c r="AB12" s="225">
        <v>2754</v>
      </c>
      <c r="AC12" s="225">
        <v>4</v>
      </c>
      <c r="AD12" s="225"/>
      <c r="AE12" s="225"/>
      <c r="AF12" s="216"/>
      <c r="AG12" s="223" t="s">
        <v>106</v>
      </c>
    </row>
    <row r="13" ht="25" customHeight="1" spans="1:33">
      <c r="A13" s="222"/>
      <c r="B13" s="223"/>
      <c r="C13" s="227" t="s">
        <v>125</v>
      </c>
      <c r="D13" s="223"/>
      <c r="E13" s="222"/>
      <c r="F13" s="228">
        <f t="shared" ref="F13:H13" si="4">SUM(F11:F12)</f>
        <v>1425</v>
      </c>
      <c r="G13" s="228">
        <f t="shared" si="4"/>
        <v>0</v>
      </c>
      <c r="H13" s="228">
        <f t="shared" si="4"/>
        <v>1425</v>
      </c>
      <c r="I13" s="228"/>
      <c r="J13" s="228"/>
      <c r="K13" s="228">
        <v>26718</v>
      </c>
      <c r="L13" s="228">
        <v>0</v>
      </c>
      <c r="M13" s="228">
        <v>26718</v>
      </c>
      <c r="N13" s="232" t="s">
        <v>97</v>
      </c>
      <c r="O13" s="228"/>
      <c r="P13" s="228">
        <v>13004</v>
      </c>
      <c r="Q13" s="228">
        <v>0</v>
      </c>
      <c r="R13" s="228">
        <v>13004</v>
      </c>
      <c r="S13" s="233"/>
      <c r="T13" s="228"/>
      <c r="U13" s="228">
        <v>14383</v>
      </c>
      <c r="V13" s="228">
        <v>0</v>
      </c>
      <c r="W13" s="228">
        <v>14383</v>
      </c>
      <c r="X13" s="232"/>
      <c r="Y13" s="234"/>
      <c r="Z13" s="228"/>
      <c r="AA13" s="228">
        <f t="shared" ref="AA13:AD13" si="5">SUM(AA11:AA12)</f>
        <v>8550</v>
      </c>
      <c r="AB13" s="228">
        <f t="shared" si="5"/>
        <v>8550</v>
      </c>
      <c r="AC13" s="228">
        <f t="shared" si="5"/>
        <v>16</v>
      </c>
      <c r="AD13" s="228">
        <f t="shared" si="5"/>
        <v>12</v>
      </c>
      <c r="AE13" s="231"/>
      <c r="AF13" s="216"/>
      <c r="AG13" s="223"/>
    </row>
    <row r="14" ht="25" customHeight="1" spans="1:33">
      <c r="A14" s="222">
        <v>4</v>
      </c>
      <c r="B14" s="223" t="s">
        <v>126</v>
      </c>
      <c r="C14" s="224" t="s">
        <v>104</v>
      </c>
      <c r="D14" s="223" t="s">
        <v>120</v>
      </c>
      <c r="E14" s="222">
        <v>35</v>
      </c>
      <c r="F14" s="235">
        <v>825</v>
      </c>
      <c r="G14" s="235">
        <v>54</v>
      </c>
      <c r="H14" s="235">
        <v>879</v>
      </c>
      <c r="I14" s="225">
        <v>35</v>
      </c>
      <c r="J14" s="225">
        <v>16</v>
      </c>
      <c r="K14" s="225">
        <f>13200+636</f>
        <v>13836</v>
      </c>
      <c r="L14" s="225">
        <f>G14*J14</f>
        <v>864</v>
      </c>
      <c r="M14" s="236">
        <f t="shared" ref="M14:M16" si="6">SUM(K14:L14)</f>
        <v>14700</v>
      </c>
      <c r="N14" s="223" t="s">
        <v>97</v>
      </c>
      <c r="O14" s="225" t="s">
        <v>121</v>
      </c>
      <c r="P14" s="225">
        <f>F14*9</f>
        <v>7425</v>
      </c>
      <c r="Q14" s="225">
        <f>G14*9</f>
        <v>486</v>
      </c>
      <c r="R14" s="235">
        <f t="shared" ref="R14:R16" si="7">SUM(P14:Q14)</f>
        <v>7911</v>
      </c>
      <c r="S14" s="223" t="s">
        <v>97</v>
      </c>
      <c r="T14" s="225" t="s">
        <v>127</v>
      </c>
      <c r="U14" s="225">
        <f>4950+354</f>
        <v>5304</v>
      </c>
      <c r="V14" s="225">
        <f>G14*6</f>
        <v>324</v>
      </c>
      <c r="W14" s="236">
        <f t="shared" ref="W14:W16" si="8">SUM(U14:V14)</f>
        <v>5628</v>
      </c>
      <c r="X14" s="223" t="s">
        <v>111</v>
      </c>
      <c r="Y14" s="222"/>
      <c r="Z14" s="225" t="s">
        <v>112</v>
      </c>
      <c r="AA14" s="235">
        <v>5274</v>
      </c>
      <c r="AB14" s="235">
        <v>5274</v>
      </c>
      <c r="AC14" s="225">
        <v>6</v>
      </c>
      <c r="AD14" s="225">
        <v>12</v>
      </c>
      <c r="AE14" s="225"/>
      <c r="AF14" s="216" t="s">
        <v>128</v>
      </c>
      <c r="AG14" s="223" t="s">
        <v>102</v>
      </c>
    </row>
    <row r="15" ht="25" customHeight="1" spans="1:33">
      <c r="A15" s="222"/>
      <c r="B15" s="223"/>
      <c r="C15" s="224" t="s">
        <v>129</v>
      </c>
      <c r="D15" s="223" t="s">
        <v>120</v>
      </c>
      <c r="E15" s="222">
        <v>35</v>
      </c>
      <c r="F15" s="235">
        <v>740</v>
      </c>
      <c r="G15" s="235">
        <v>20</v>
      </c>
      <c r="H15" s="235">
        <v>760</v>
      </c>
      <c r="I15" s="225">
        <v>35</v>
      </c>
      <c r="J15" s="225">
        <v>16</v>
      </c>
      <c r="K15" s="225">
        <v>11840</v>
      </c>
      <c r="L15" s="225">
        <v>0</v>
      </c>
      <c r="M15" s="236">
        <f t="shared" si="6"/>
        <v>11840</v>
      </c>
      <c r="N15" s="223" t="s">
        <v>97</v>
      </c>
      <c r="O15" s="225" t="s">
        <v>121</v>
      </c>
      <c r="P15" s="225">
        <v>6660</v>
      </c>
      <c r="Q15" s="225"/>
      <c r="R15" s="235">
        <f t="shared" si="7"/>
        <v>6660</v>
      </c>
      <c r="S15" s="223" t="s">
        <v>97</v>
      </c>
      <c r="T15" s="225" t="s">
        <v>127</v>
      </c>
      <c r="U15" s="225">
        <v>4797</v>
      </c>
      <c r="V15" s="225">
        <v>0</v>
      </c>
      <c r="W15" s="236">
        <f t="shared" si="8"/>
        <v>4797</v>
      </c>
      <c r="X15" s="223" t="s">
        <v>130</v>
      </c>
      <c r="Y15" s="222"/>
      <c r="Z15" s="225" t="s">
        <v>112</v>
      </c>
      <c r="AA15" s="235">
        <v>4440</v>
      </c>
      <c r="AB15" s="235">
        <v>4440</v>
      </c>
      <c r="AC15" s="225">
        <v>5</v>
      </c>
      <c r="AD15" s="225"/>
      <c r="AE15" s="225"/>
      <c r="AF15" s="216" t="s">
        <v>131</v>
      </c>
      <c r="AG15" s="223" t="s">
        <v>132</v>
      </c>
    </row>
    <row r="16" ht="25" customHeight="1" spans="1:33">
      <c r="A16" s="222"/>
      <c r="B16" s="223"/>
      <c r="C16" s="224" t="s">
        <v>133</v>
      </c>
      <c r="D16" s="223" t="s">
        <v>120</v>
      </c>
      <c r="E16" s="222">
        <v>35</v>
      </c>
      <c r="F16" s="235">
        <v>782</v>
      </c>
      <c r="G16" s="235">
        <v>40</v>
      </c>
      <c r="H16" s="235">
        <v>822</v>
      </c>
      <c r="I16" s="225">
        <v>35</v>
      </c>
      <c r="J16" s="225">
        <v>16</v>
      </c>
      <c r="K16" s="225">
        <v>14584</v>
      </c>
      <c r="L16" s="225">
        <v>960</v>
      </c>
      <c r="M16" s="235">
        <f t="shared" si="6"/>
        <v>15544</v>
      </c>
      <c r="N16" s="223" t="s">
        <v>97</v>
      </c>
      <c r="O16" s="225" t="s">
        <v>121</v>
      </c>
      <c r="P16" s="225">
        <v>8140</v>
      </c>
      <c r="Q16" s="225">
        <v>540</v>
      </c>
      <c r="R16" s="235">
        <f t="shared" si="7"/>
        <v>8680</v>
      </c>
      <c r="S16" s="223" t="s">
        <v>97</v>
      </c>
      <c r="T16" s="225" t="s">
        <v>127</v>
      </c>
      <c r="U16" s="225">
        <v>4540</v>
      </c>
      <c r="V16" s="225">
        <v>360</v>
      </c>
      <c r="W16" s="225">
        <f t="shared" si="8"/>
        <v>4900</v>
      </c>
      <c r="X16" s="223" t="s">
        <v>134</v>
      </c>
      <c r="Y16" s="222"/>
      <c r="Z16" s="225" t="s">
        <v>112</v>
      </c>
      <c r="AA16" s="225">
        <v>4633</v>
      </c>
      <c r="AB16" s="235">
        <v>4633</v>
      </c>
      <c r="AC16" s="235">
        <v>8</v>
      </c>
      <c r="AD16" s="225"/>
      <c r="AE16" s="225"/>
      <c r="AF16" s="216" t="s">
        <v>135</v>
      </c>
      <c r="AG16" s="223" t="s">
        <v>132</v>
      </c>
    </row>
    <row r="17" ht="25" customHeight="1" spans="1:33">
      <c r="A17" s="222"/>
      <c r="B17" s="223"/>
      <c r="C17" s="237" t="s">
        <v>125</v>
      </c>
      <c r="D17" s="238"/>
      <c r="E17" s="239"/>
      <c r="F17" s="229">
        <f t="shared" ref="F17:H17" si="9">SUM(F14:F16)</f>
        <v>2347</v>
      </c>
      <c r="G17" s="229">
        <f t="shared" si="9"/>
        <v>114</v>
      </c>
      <c r="H17" s="229">
        <f t="shared" si="9"/>
        <v>2461</v>
      </c>
      <c r="I17" s="240"/>
      <c r="J17" s="240"/>
      <c r="K17" s="229">
        <f t="shared" ref="K17:M17" si="10">SUM(K14:K16)</f>
        <v>40260</v>
      </c>
      <c r="L17" s="229">
        <f t="shared" si="10"/>
        <v>1824</v>
      </c>
      <c r="M17" s="229">
        <f t="shared" si="10"/>
        <v>42084</v>
      </c>
      <c r="N17" s="232"/>
      <c r="O17" s="241"/>
      <c r="P17" s="229">
        <f t="shared" ref="P17:R17" si="11">SUM(P14:P16)</f>
        <v>22225</v>
      </c>
      <c r="Q17" s="229">
        <f t="shared" si="11"/>
        <v>1026</v>
      </c>
      <c r="R17" s="229">
        <f t="shared" si="11"/>
        <v>23251</v>
      </c>
      <c r="S17" s="242"/>
      <c r="T17" s="240"/>
      <c r="U17" s="229">
        <f t="shared" ref="U17:W17" si="12">SUM(U14:U16)</f>
        <v>14641</v>
      </c>
      <c r="V17" s="229">
        <f t="shared" si="12"/>
        <v>684</v>
      </c>
      <c r="W17" s="229">
        <f t="shared" si="12"/>
        <v>15325</v>
      </c>
      <c r="X17" s="223"/>
      <c r="Y17" s="222"/>
      <c r="Z17" s="240"/>
      <c r="AA17" s="229">
        <f t="shared" ref="AA17:AD17" si="13">SUM(AA14:AA16)</f>
        <v>14347</v>
      </c>
      <c r="AB17" s="229">
        <f t="shared" si="13"/>
        <v>14347</v>
      </c>
      <c r="AC17" s="229">
        <f t="shared" si="13"/>
        <v>19</v>
      </c>
      <c r="AD17" s="229">
        <f t="shared" si="13"/>
        <v>12</v>
      </c>
      <c r="AE17" s="231"/>
      <c r="AF17" s="243"/>
      <c r="AG17" s="238"/>
    </row>
    <row r="18" ht="25" customHeight="1" spans="1:33">
      <c r="A18" s="222">
        <v>5</v>
      </c>
      <c r="B18" s="223" t="s">
        <v>136</v>
      </c>
      <c r="C18" s="224" t="s">
        <v>137</v>
      </c>
      <c r="D18" s="223" t="s">
        <v>138</v>
      </c>
      <c r="E18" s="222">
        <v>24</v>
      </c>
      <c r="F18" s="225">
        <v>357</v>
      </c>
      <c r="G18" s="225">
        <v>0</v>
      </c>
      <c r="H18" s="225">
        <v>357</v>
      </c>
      <c r="I18" s="225">
        <v>22</v>
      </c>
      <c r="J18" s="225">
        <v>12</v>
      </c>
      <c r="K18" s="225">
        <v>3439</v>
      </c>
      <c r="L18" s="225">
        <v>0</v>
      </c>
      <c r="M18" s="225">
        <v>3439</v>
      </c>
      <c r="N18" s="223" t="s">
        <v>97</v>
      </c>
      <c r="O18" s="225"/>
      <c r="P18" s="225"/>
      <c r="Q18" s="225"/>
      <c r="R18" s="225"/>
      <c r="S18" s="223"/>
      <c r="T18" s="225" t="s">
        <v>139</v>
      </c>
      <c r="U18" s="225">
        <v>2678</v>
      </c>
      <c r="V18" s="225">
        <v>0</v>
      </c>
      <c r="W18" s="225">
        <v>2678</v>
      </c>
      <c r="X18" s="223" t="s">
        <v>111</v>
      </c>
      <c r="Y18" s="222"/>
      <c r="Z18" s="244"/>
      <c r="AA18" s="225">
        <v>598</v>
      </c>
      <c r="AB18" s="225"/>
      <c r="AC18" s="225">
        <v>2</v>
      </c>
      <c r="AD18" s="225"/>
      <c r="AE18" s="225"/>
      <c r="AF18" s="216" t="s">
        <v>140</v>
      </c>
      <c r="AG18" s="223" t="s">
        <v>102</v>
      </c>
    </row>
    <row r="19" ht="25" customHeight="1" spans="1:33">
      <c r="A19" s="222"/>
      <c r="B19" s="223"/>
      <c r="C19" s="224" t="s">
        <v>141</v>
      </c>
      <c r="D19" s="223" t="s">
        <v>138</v>
      </c>
      <c r="E19" s="222">
        <v>24</v>
      </c>
      <c r="F19" s="225">
        <v>450</v>
      </c>
      <c r="G19" s="225">
        <v>0</v>
      </c>
      <c r="H19" s="225">
        <v>450</v>
      </c>
      <c r="I19" s="225">
        <v>22</v>
      </c>
      <c r="J19" s="225">
        <v>12</v>
      </c>
      <c r="K19" s="225">
        <v>5939</v>
      </c>
      <c r="L19" s="225">
        <v>0</v>
      </c>
      <c r="M19" s="225">
        <v>5939</v>
      </c>
      <c r="N19" s="223" t="s">
        <v>97</v>
      </c>
      <c r="O19" s="225"/>
      <c r="P19" s="225"/>
      <c r="Q19" s="225"/>
      <c r="R19" s="225"/>
      <c r="S19" s="223"/>
      <c r="T19" s="225" t="s">
        <v>99</v>
      </c>
      <c r="U19" s="225">
        <v>2250</v>
      </c>
      <c r="V19" s="225">
        <v>0</v>
      </c>
      <c r="W19" s="225">
        <v>2250</v>
      </c>
      <c r="X19" s="226" t="s">
        <v>142</v>
      </c>
      <c r="Y19" s="245"/>
      <c r="Z19" s="225"/>
      <c r="AA19" s="225">
        <v>900</v>
      </c>
      <c r="AB19" s="225">
        <v>900</v>
      </c>
      <c r="AC19" s="225">
        <v>2</v>
      </c>
      <c r="AD19" s="225"/>
      <c r="AE19" s="225"/>
      <c r="AF19" s="216"/>
      <c r="AG19" s="226"/>
    </row>
    <row r="20" ht="25" customHeight="1" spans="1:33">
      <c r="A20" s="222"/>
      <c r="B20" s="223"/>
      <c r="C20" s="237" t="s">
        <v>125</v>
      </c>
      <c r="D20" s="242"/>
      <c r="E20" s="237"/>
      <c r="F20" s="237">
        <f t="shared" ref="F20:H20" si="14">SUM(F18:F19)</f>
        <v>807</v>
      </c>
      <c r="G20" s="237">
        <f t="shared" si="14"/>
        <v>0</v>
      </c>
      <c r="H20" s="237">
        <f t="shared" si="14"/>
        <v>807</v>
      </c>
      <c r="I20" s="237"/>
      <c r="J20" s="237"/>
      <c r="K20" s="237">
        <f t="shared" ref="K20:M20" si="15">SUM(K18:K19)</f>
        <v>9378</v>
      </c>
      <c r="L20" s="237">
        <f t="shared" si="15"/>
        <v>0</v>
      </c>
      <c r="M20" s="237">
        <f t="shared" si="15"/>
        <v>9378</v>
      </c>
      <c r="N20" s="238"/>
      <c r="O20" s="241"/>
      <c r="P20" s="241"/>
      <c r="Q20" s="241"/>
      <c r="R20" s="240"/>
      <c r="S20" s="238"/>
      <c r="T20" s="241"/>
      <c r="U20" s="237">
        <v>4928</v>
      </c>
      <c r="V20" s="237">
        <v>0</v>
      </c>
      <c r="W20" s="237">
        <f>SUM(W18:W19)</f>
        <v>4928</v>
      </c>
      <c r="X20" s="242"/>
      <c r="Y20" s="246"/>
      <c r="Z20" s="237"/>
      <c r="AA20" s="237">
        <f>SUM(AA18:AA19)</f>
        <v>1498</v>
      </c>
      <c r="AB20" s="237">
        <f>SUM(AB19)</f>
        <v>900</v>
      </c>
      <c r="AC20" s="237">
        <f>SUM(AC18:AC19)</f>
        <v>4</v>
      </c>
      <c r="AD20" s="237"/>
      <c r="AE20" s="237"/>
      <c r="AF20" s="247"/>
      <c r="AG20" s="241"/>
    </row>
    <row r="21" ht="25" customHeight="1" spans="1:33">
      <c r="A21" s="222">
        <v>6</v>
      </c>
      <c r="B21" s="223" t="s">
        <v>143</v>
      </c>
      <c r="C21" s="224" t="s">
        <v>144</v>
      </c>
      <c r="D21" s="223" t="s">
        <v>138</v>
      </c>
      <c r="E21" s="222">
        <v>20</v>
      </c>
      <c r="F21" s="229">
        <v>381</v>
      </c>
      <c r="G21" s="229">
        <v>0</v>
      </c>
      <c r="H21" s="229">
        <v>381</v>
      </c>
      <c r="I21" s="225">
        <v>16</v>
      </c>
      <c r="J21" s="225">
        <v>12</v>
      </c>
      <c r="K21" s="229">
        <v>4165</v>
      </c>
      <c r="L21" s="229">
        <v>0</v>
      </c>
      <c r="M21" s="229">
        <v>4165</v>
      </c>
      <c r="N21" s="223" t="s">
        <v>97</v>
      </c>
      <c r="O21" s="225"/>
      <c r="P21" s="225"/>
      <c r="Q21" s="225"/>
      <c r="R21" s="225"/>
      <c r="S21" s="223"/>
      <c r="T21" s="225" t="s">
        <v>112</v>
      </c>
      <c r="U21" s="229">
        <v>1502</v>
      </c>
      <c r="V21" s="229">
        <v>0</v>
      </c>
      <c r="W21" s="229">
        <v>1502</v>
      </c>
      <c r="X21" s="223" t="s">
        <v>111</v>
      </c>
      <c r="Y21" s="222"/>
      <c r="Z21" s="225"/>
      <c r="AA21" s="228">
        <v>683</v>
      </c>
      <c r="AB21" s="225"/>
      <c r="AC21" s="228">
        <v>2</v>
      </c>
      <c r="AD21" s="231"/>
      <c r="AE21" s="231"/>
      <c r="AF21" s="216"/>
      <c r="AG21" s="223" t="s">
        <v>106</v>
      </c>
    </row>
    <row r="22" ht="25" customHeight="1" spans="1:33">
      <c r="A22" s="248" t="s">
        <v>91</v>
      </c>
      <c r="B22" s="248"/>
      <c r="C22" s="248"/>
      <c r="D22" s="248"/>
      <c r="E22" s="248"/>
      <c r="F22" s="249">
        <f t="shared" ref="F22:H22" si="16">F6+F10+F13+F17+F20+F21</f>
        <v>7576.6</v>
      </c>
      <c r="G22" s="249">
        <f t="shared" si="16"/>
        <v>224.4</v>
      </c>
      <c r="H22" s="250">
        <f t="shared" si="16"/>
        <v>7801</v>
      </c>
      <c r="I22" s="249"/>
      <c r="J22" s="249"/>
      <c r="K22" s="249">
        <f t="shared" ref="K22:M22" si="17">K6+K10+K13+K17+K20+K21</f>
        <v>126484</v>
      </c>
      <c r="L22" s="249">
        <f t="shared" si="17"/>
        <v>3480</v>
      </c>
      <c r="M22" s="249">
        <f t="shared" si="17"/>
        <v>144904</v>
      </c>
      <c r="N22" s="251"/>
      <c r="O22" s="252"/>
      <c r="P22" s="249">
        <f t="shared" ref="P22:R22" si="18">P6+P10+P13+P17+P20+P21</f>
        <v>60280.8</v>
      </c>
      <c r="Q22" s="249">
        <f t="shared" si="18"/>
        <v>1951.2</v>
      </c>
      <c r="R22" s="249">
        <f t="shared" si="18"/>
        <v>69204</v>
      </c>
      <c r="S22" s="251"/>
      <c r="T22" s="249"/>
      <c r="U22" s="249">
        <f t="shared" ref="U22:W22" si="19">U6+U10+U13+U17+U20+U21</f>
        <v>57823.2</v>
      </c>
      <c r="V22" s="249">
        <f t="shared" si="19"/>
        <v>1498.8</v>
      </c>
      <c r="W22" s="249">
        <f t="shared" si="19"/>
        <v>59322</v>
      </c>
      <c r="X22" s="251"/>
      <c r="Y22" s="249"/>
      <c r="Z22" s="252"/>
      <c r="AA22" s="249">
        <f t="shared" ref="AA22:AD22" si="20">AA6+AA10+AA13+AA17+AA20+AA21</f>
        <v>40354</v>
      </c>
      <c r="AB22" s="249">
        <f t="shared" si="20"/>
        <v>35629</v>
      </c>
      <c r="AC22" s="249">
        <f t="shared" si="20"/>
        <v>70</v>
      </c>
      <c r="AD22" s="249">
        <f t="shared" si="20"/>
        <v>24</v>
      </c>
      <c r="AE22" s="252"/>
      <c r="AF22" s="251"/>
      <c r="AG22" s="251"/>
    </row>
  </sheetData>
  <mergeCells count="39">
    <mergeCell ref="A1:AG1"/>
    <mergeCell ref="J2:S2"/>
    <mergeCell ref="T2:Y2"/>
    <mergeCell ref="J3:N3"/>
    <mergeCell ref="O3:S3"/>
    <mergeCell ref="K4:M4"/>
    <mergeCell ref="P4:R4"/>
    <mergeCell ref="A22:C22"/>
    <mergeCell ref="A2:A5"/>
    <mergeCell ref="A7:A10"/>
    <mergeCell ref="A11:A13"/>
    <mergeCell ref="A14:A17"/>
    <mergeCell ref="A18:A20"/>
    <mergeCell ref="B2:B5"/>
    <mergeCell ref="B7:B10"/>
    <mergeCell ref="B11:B13"/>
    <mergeCell ref="B14:B17"/>
    <mergeCell ref="B18:B20"/>
    <mergeCell ref="C2:C5"/>
    <mergeCell ref="D2:D5"/>
    <mergeCell ref="E2:E3"/>
    <mergeCell ref="E4:E5"/>
    <mergeCell ref="F4:F5"/>
    <mergeCell ref="G4:G5"/>
    <mergeCell ref="H4:H5"/>
    <mergeCell ref="I2:I3"/>
    <mergeCell ref="I4:I5"/>
    <mergeCell ref="N4:N5"/>
    <mergeCell ref="S4:S5"/>
    <mergeCell ref="T3:T4"/>
    <mergeCell ref="X3:X5"/>
    <mergeCell ref="Y3:Y4"/>
    <mergeCell ref="AC3:AC4"/>
    <mergeCell ref="AD2:AD4"/>
    <mergeCell ref="AE2:AE4"/>
    <mergeCell ref="AF2:AF5"/>
    <mergeCell ref="AG2:AG5"/>
    <mergeCell ref="F2:H3"/>
    <mergeCell ref="U3:W4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12"/>
  <sheetViews>
    <sheetView workbookViewId="0">
      <selection activeCell="F27" sqref="F27"/>
    </sheetView>
  </sheetViews>
  <sheetFormatPr defaultColWidth="9" defaultRowHeight="13.5"/>
  <cols>
    <col min="3" max="3" width="15" customWidth="1"/>
    <col min="4" max="4" width="14.25" customWidth="1"/>
    <col min="5" max="5" width="14" customWidth="1"/>
    <col min="9" max="9" width="9.375"/>
  </cols>
  <sheetData>
    <row r="1" ht="25" customHeight="1" spans="1:18">
      <c r="A1" s="74" t="s">
        <v>145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</row>
    <row r="2" ht="25" customHeight="1" spans="1:18">
      <c r="A2" s="203" t="s">
        <v>1</v>
      </c>
      <c r="B2" s="204" t="s">
        <v>146</v>
      </c>
      <c r="C2" s="203" t="s">
        <v>147</v>
      </c>
      <c r="D2" s="203" t="s">
        <v>148</v>
      </c>
      <c r="E2" s="203" t="s">
        <v>149</v>
      </c>
      <c r="F2" s="203" t="s">
        <v>150</v>
      </c>
      <c r="G2" s="203" t="s">
        <v>151</v>
      </c>
      <c r="H2" s="203" t="s">
        <v>152</v>
      </c>
      <c r="I2" s="203" t="s">
        <v>153</v>
      </c>
      <c r="J2" s="203" t="s">
        <v>154</v>
      </c>
      <c r="K2" s="205" t="s">
        <v>155</v>
      </c>
      <c r="L2" s="205" t="s">
        <v>156</v>
      </c>
      <c r="M2" s="205"/>
      <c r="N2" s="205"/>
      <c r="O2" s="205" t="s">
        <v>157</v>
      </c>
      <c r="P2" s="203" t="s">
        <v>158</v>
      </c>
      <c r="Q2" s="205" t="s">
        <v>159</v>
      </c>
      <c r="R2" s="205" t="s">
        <v>7</v>
      </c>
    </row>
    <row r="3" ht="25" customHeight="1" spans="1:18">
      <c r="A3" s="203"/>
      <c r="B3" s="203"/>
      <c r="C3" s="203"/>
      <c r="D3" s="203"/>
      <c r="E3" s="203"/>
      <c r="F3" s="203"/>
      <c r="G3" s="203"/>
      <c r="H3" s="203"/>
      <c r="I3" s="203" t="s">
        <v>160</v>
      </c>
      <c r="J3" s="203" t="s">
        <v>160</v>
      </c>
      <c r="K3" s="205"/>
      <c r="L3" s="205" t="s">
        <v>91</v>
      </c>
      <c r="M3" s="205" t="s">
        <v>73</v>
      </c>
      <c r="N3" s="205" t="s">
        <v>74</v>
      </c>
      <c r="O3" s="205"/>
      <c r="P3" s="203"/>
      <c r="Q3" s="205"/>
      <c r="R3" s="205"/>
    </row>
    <row r="4" ht="25" customHeight="1" spans="1:18">
      <c r="A4" s="203">
        <v>1</v>
      </c>
      <c r="B4" s="203" t="s">
        <v>161</v>
      </c>
      <c r="C4" s="205" t="s">
        <v>162</v>
      </c>
      <c r="D4" s="205" t="s">
        <v>126</v>
      </c>
      <c r="E4" s="203" t="s">
        <v>163</v>
      </c>
      <c r="F4" s="205" t="s">
        <v>164</v>
      </c>
      <c r="G4" s="203" t="s">
        <v>165</v>
      </c>
      <c r="H4" s="206">
        <v>20</v>
      </c>
      <c r="I4" s="206"/>
      <c r="J4" s="206">
        <v>115</v>
      </c>
      <c r="K4" s="205">
        <v>3</v>
      </c>
      <c r="L4" s="206">
        <v>35</v>
      </c>
      <c r="M4" s="206">
        <v>29</v>
      </c>
      <c r="N4" s="206">
        <v>6</v>
      </c>
      <c r="O4" s="206">
        <v>700</v>
      </c>
      <c r="P4" s="203" t="s">
        <v>166</v>
      </c>
      <c r="Q4" s="203" t="s">
        <v>167</v>
      </c>
      <c r="R4" s="207"/>
    </row>
    <row r="5" ht="25" customHeight="1" spans="1:18">
      <c r="A5" s="203">
        <v>2</v>
      </c>
      <c r="B5" s="203" t="s">
        <v>168</v>
      </c>
      <c r="C5" s="205" t="s">
        <v>162</v>
      </c>
      <c r="D5" s="205" t="s">
        <v>103</v>
      </c>
      <c r="E5" s="203" t="s">
        <v>169</v>
      </c>
      <c r="F5" s="205" t="s">
        <v>164</v>
      </c>
      <c r="G5" s="203" t="s">
        <v>165</v>
      </c>
      <c r="H5" s="208">
        <v>24.6</v>
      </c>
      <c r="I5" s="208">
        <v>5</v>
      </c>
      <c r="J5" s="208"/>
      <c r="K5" s="205">
        <v>3</v>
      </c>
      <c r="L5" s="208">
        <v>40</v>
      </c>
      <c r="M5" s="208">
        <v>30</v>
      </c>
      <c r="N5" s="208">
        <v>10</v>
      </c>
      <c r="O5" s="208">
        <v>984</v>
      </c>
      <c r="P5" s="203" t="s">
        <v>166</v>
      </c>
      <c r="Q5" s="203" t="s">
        <v>170</v>
      </c>
      <c r="R5" s="209"/>
    </row>
    <row r="6" ht="25" customHeight="1" spans="1:18">
      <c r="A6" s="203">
        <v>3</v>
      </c>
      <c r="B6" s="203" t="s">
        <v>171</v>
      </c>
      <c r="C6" s="205" t="s">
        <v>162</v>
      </c>
      <c r="D6" s="205" t="s">
        <v>126</v>
      </c>
      <c r="E6" s="203" t="s">
        <v>172</v>
      </c>
      <c r="F6" s="205" t="s">
        <v>164</v>
      </c>
      <c r="G6" s="203" t="s">
        <v>165</v>
      </c>
      <c r="H6" s="208">
        <v>20</v>
      </c>
      <c r="I6" s="208"/>
      <c r="J6" s="208">
        <v>153</v>
      </c>
      <c r="K6" s="205">
        <v>3</v>
      </c>
      <c r="L6" s="208">
        <v>35</v>
      </c>
      <c r="M6" s="208">
        <v>29</v>
      </c>
      <c r="N6" s="208">
        <v>6</v>
      </c>
      <c r="O6" s="208">
        <v>700</v>
      </c>
      <c r="P6" s="203" t="s">
        <v>166</v>
      </c>
      <c r="Q6" s="210" t="s">
        <v>167</v>
      </c>
      <c r="R6" s="209"/>
    </row>
    <row r="7" ht="25" customHeight="1" spans="1:18">
      <c r="A7" s="203">
        <v>4</v>
      </c>
      <c r="B7" s="203" t="s">
        <v>173</v>
      </c>
      <c r="C7" s="205" t="s">
        <v>162</v>
      </c>
      <c r="D7" s="205" t="s">
        <v>126</v>
      </c>
      <c r="E7" s="203" t="s">
        <v>174</v>
      </c>
      <c r="F7" s="203" t="s">
        <v>164</v>
      </c>
      <c r="G7" s="203" t="s">
        <v>165</v>
      </c>
      <c r="H7" s="208">
        <v>20</v>
      </c>
      <c r="I7" s="208"/>
      <c r="J7" s="208">
        <v>16</v>
      </c>
      <c r="K7" s="205">
        <v>3</v>
      </c>
      <c r="L7" s="206">
        <v>35</v>
      </c>
      <c r="M7" s="206">
        <v>29</v>
      </c>
      <c r="N7" s="206">
        <v>6</v>
      </c>
      <c r="O7" s="206">
        <v>700</v>
      </c>
      <c r="P7" s="203" t="s">
        <v>175</v>
      </c>
      <c r="Q7" s="203" t="s">
        <v>167</v>
      </c>
      <c r="R7" s="209"/>
    </row>
    <row r="8" ht="25" customHeight="1" spans="1:18">
      <c r="A8" s="203">
        <v>5</v>
      </c>
      <c r="B8" s="203" t="s">
        <v>176</v>
      </c>
      <c r="C8" s="205" t="s">
        <v>162</v>
      </c>
      <c r="D8" s="205" t="s">
        <v>103</v>
      </c>
      <c r="E8" s="203" t="s">
        <v>177</v>
      </c>
      <c r="F8" s="203" t="s">
        <v>164</v>
      </c>
      <c r="G8" s="203" t="s">
        <v>165</v>
      </c>
      <c r="H8" s="206">
        <v>56.3</v>
      </c>
      <c r="I8" s="206"/>
      <c r="J8" s="206">
        <v>362</v>
      </c>
      <c r="K8" s="205">
        <v>3</v>
      </c>
      <c r="L8" s="206">
        <v>34</v>
      </c>
      <c r="M8" s="206">
        <v>28</v>
      </c>
      <c r="N8" s="206">
        <v>6</v>
      </c>
      <c r="O8" s="206">
        <v>1914.2</v>
      </c>
      <c r="P8" s="203" t="s">
        <v>166</v>
      </c>
      <c r="Q8" s="203" t="s">
        <v>178</v>
      </c>
      <c r="R8" s="209"/>
    </row>
    <row r="9" ht="25" customHeight="1" spans="1:18">
      <c r="A9" s="203">
        <v>6</v>
      </c>
      <c r="B9" s="203" t="s">
        <v>179</v>
      </c>
      <c r="C9" s="205" t="s">
        <v>162</v>
      </c>
      <c r="D9" s="205" t="s">
        <v>103</v>
      </c>
      <c r="E9" s="203" t="s">
        <v>180</v>
      </c>
      <c r="F9" s="203" t="s">
        <v>164</v>
      </c>
      <c r="G9" s="203" t="s">
        <v>165</v>
      </c>
      <c r="H9" s="206">
        <v>16</v>
      </c>
      <c r="I9" s="206"/>
      <c r="J9" s="206"/>
      <c r="K9" s="205">
        <v>1</v>
      </c>
      <c r="L9" s="206">
        <v>34</v>
      </c>
      <c r="M9" s="206">
        <v>28</v>
      </c>
      <c r="N9" s="206">
        <v>6</v>
      </c>
      <c r="O9" s="206">
        <v>544</v>
      </c>
      <c r="P9" s="203" t="s">
        <v>166</v>
      </c>
      <c r="Q9" s="203" t="s">
        <v>181</v>
      </c>
      <c r="R9" s="209"/>
    </row>
    <row r="10" ht="25" customHeight="1" spans="1:18">
      <c r="A10" s="203">
        <v>7</v>
      </c>
      <c r="B10" s="211" t="s">
        <v>182</v>
      </c>
      <c r="C10" s="211" t="s">
        <v>162</v>
      </c>
      <c r="D10" s="211" t="s">
        <v>103</v>
      </c>
      <c r="E10" s="211" t="s">
        <v>183</v>
      </c>
      <c r="F10" s="211" t="s">
        <v>164</v>
      </c>
      <c r="G10" s="211" t="s">
        <v>165</v>
      </c>
      <c r="H10" s="208">
        <v>13.5</v>
      </c>
      <c r="I10" s="208"/>
      <c r="J10" s="208"/>
      <c r="K10" s="212">
        <v>1</v>
      </c>
      <c r="L10" s="213">
        <v>40</v>
      </c>
      <c r="M10" s="213">
        <v>30</v>
      </c>
      <c r="N10" s="213">
        <v>10</v>
      </c>
      <c r="O10" s="213">
        <v>540</v>
      </c>
      <c r="P10" s="211" t="s">
        <v>166</v>
      </c>
      <c r="Q10" s="214" t="s">
        <v>184</v>
      </c>
      <c r="R10" s="209"/>
    </row>
    <row r="11" ht="25" customHeight="1" spans="1:18">
      <c r="A11" s="203">
        <v>8</v>
      </c>
      <c r="B11" s="203" t="s">
        <v>185</v>
      </c>
      <c r="C11" s="203" t="s">
        <v>162</v>
      </c>
      <c r="D11" s="203" t="s">
        <v>126</v>
      </c>
      <c r="E11" s="203" t="s">
        <v>177</v>
      </c>
      <c r="F11" s="203" t="s">
        <v>164</v>
      </c>
      <c r="G11" s="203" t="s">
        <v>165</v>
      </c>
      <c r="H11" s="203">
        <v>54</v>
      </c>
      <c r="I11" s="203"/>
      <c r="J11" s="203">
        <v>285</v>
      </c>
      <c r="K11" s="205">
        <v>3</v>
      </c>
      <c r="L11" s="205">
        <v>35</v>
      </c>
      <c r="M11" s="205">
        <v>26</v>
      </c>
      <c r="N11" s="205">
        <v>9</v>
      </c>
      <c r="O11" s="205">
        <v>1890</v>
      </c>
      <c r="P11" s="203" t="s">
        <v>166</v>
      </c>
      <c r="Q11" s="205" t="s">
        <v>186</v>
      </c>
      <c r="R11" s="209"/>
    </row>
    <row r="12" ht="25" customHeight="1" spans="1:18">
      <c r="A12" s="205"/>
      <c r="B12" s="205" t="s">
        <v>187</v>
      </c>
      <c r="C12" s="205"/>
      <c r="D12" s="205"/>
      <c r="E12" s="205"/>
      <c r="F12" s="205"/>
      <c r="G12" s="205"/>
      <c r="H12" s="205">
        <f t="shared" ref="H12:O12" si="0">SUM(H4:H11)</f>
        <v>224.4</v>
      </c>
      <c r="I12" s="205">
        <f t="shared" si="0"/>
        <v>5</v>
      </c>
      <c r="J12" s="205">
        <f t="shared" si="0"/>
        <v>931</v>
      </c>
      <c r="K12" s="205">
        <f t="shared" si="0"/>
        <v>20</v>
      </c>
      <c r="L12" s="205">
        <f t="shared" si="0"/>
        <v>288</v>
      </c>
      <c r="M12" s="205">
        <f t="shared" si="0"/>
        <v>229</v>
      </c>
      <c r="N12" s="205">
        <f t="shared" si="0"/>
        <v>59</v>
      </c>
      <c r="O12" s="205">
        <f t="shared" si="0"/>
        <v>7972.2</v>
      </c>
      <c r="P12" s="205"/>
      <c r="Q12" s="205"/>
      <c r="R12" s="215"/>
    </row>
  </sheetData>
  <mergeCells count="16">
    <mergeCell ref="A1:R1"/>
    <mergeCell ref="L2:N2"/>
    <mergeCell ref="B12:D12"/>
    <mergeCell ref="A2:A3"/>
    <mergeCell ref="B2:B3"/>
    <mergeCell ref="C2:C3"/>
    <mergeCell ref="D2:D3"/>
    <mergeCell ref="E2:E3"/>
    <mergeCell ref="F2:F3"/>
    <mergeCell ref="G2:G3"/>
    <mergeCell ref="H2:H3"/>
    <mergeCell ref="K2:K3"/>
    <mergeCell ref="O2:O3"/>
    <mergeCell ref="P2:P3"/>
    <mergeCell ref="Q2:Q3"/>
    <mergeCell ref="R2:R3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M9"/>
  <sheetViews>
    <sheetView topLeftCell="AF1" workbookViewId="0">
      <selection activeCell="F41" sqref="F41"/>
    </sheetView>
  </sheetViews>
  <sheetFormatPr defaultColWidth="9" defaultRowHeight="13.5"/>
  <cols>
    <col min="3" max="3" width="15.875" customWidth="1"/>
  </cols>
  <sheetData>
    <row r="1" spans="1:65">
      <c r="A1" s="186" t="s">
        <v>188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6"/>
      <c r="BA1" s="186"/>
      <c r="BB1" s="186"/>
      <c r="BC1" s="186"/>
      <c r="BD1" s="186"/>
      <c r="BE1" s="186"/>
      <c r="BF1" s="186"/>
      <c r="BG1" s="186"/>
      <c r="BH1" s="186"/>
      <c r="BI1" s="186"/>
      <c r="BJ1" s="186"/>
      <c r="BK1" s="186"/>
      <c r="BL1" s="186"/>
      <c r="BM1" s="186"/>
    </row>
    <row r="2" ht="48" spans="1:65">
      <c r="A2" s="166" t="s">
        <v>1</v>
      </c>
      <c r="B2" s="188" t="s">
        <v>67</v>
      </c>
      <c r="C2" s="189" t="s">
        <v>68</v>
      </c>
      <c r="D2" s="189" t="s">
        <v>189</v>
      </c>
      <c r="E2" s="189" t="s">
        <v>190</v>
      </c>
      <c r="F2" s="189" t="s">
        <v>191</v>
      </c>
      <c r="G2" s="189" t="s">
        <v>192</v>
      </c>
      <c r="H2" s="189" t="s">
        <v>193</v>
      </c>
      <c r="I2" s="189" t="s">
        <v>194</v>
      </c>
      <c r="J2" s="189" t="s">
        <v>195</v>
      </c>
      <c r="K2" s="189" t="s">
        <v>196</v>
      </c>
      <c r="L2" s="189" t="s">
        <v>197</v>
      </c>
      <c r="M2" s="189" t="s">
        <v>198</v>
      </c>
      <c r="N2" s="189" t="s">
        <v>199</v>
      </c>
      <c r="O2" s="189" t="s">
        <v>200</v>
      </c>
      <c r="P2" s="189" t="s">
        <v>201</v>
      </c>
      <c r="Q2" s="189" t="s">
        <v>202</v>
      </c>
      <c r="R2" s="189" t="s">
        <v>203</v>
      </c>
      <c r="S2" s="189" t="s">
        <v>204</v>
      </c>
      <c r="T2" s="189" t="s">
        <v>205</v>
      </c>
      <c r="U2" s="189" t="s">
        <v>206</v>
      </c>
      <c r="V2" s="189" t="s">
        <v>207</v>
      </c>
      <c r="W2" s="189" t="s">
        <v>208</v>
      </c>
      <c r="X2" s="189" t="s">
        <v>209</v>
      </c>
      <c r="Y2" s="189" t="s">
        <v>210</v>
      </c>
      <c r="Z2" s="189" t="s">
        <v>211</v>
      </c>
      <c r="AA2" s="201" t="s">
        <v>212</v>
      </c>
      <c r="AB2" s="189" t="s">
        <v>213</v>
      </c>
      <c r="AC2" s="189" t="s">
        <v>214</v>
      </c>
      <c r="AD2" s="189" t="s">
        <v>215</v>
      </c>
      <c r="AE2" s="189" t="s">
        <v>216</v>
      </c>
      <c r="AF2" s="189" t="s">
        <v>217</v>
      </c>
      <c r="AG2" s="189" t="s">
        <v>218</v>
      </c>
      <c r="AH2" s="189" t="s">
        <v>219</v>
      </c>
      <c r="AI2" s="189" t="s">
        <v>220</v>
      </c>
      <c r="AJ2" s="189" t="s">
        <v>221</v>
      </c>
      <c r="AK2" s="189" t="s">
        <v>222</v>
      </c>
      <c r="AL2" s="189" t="s">
        <v>223</v>
      </c>
      <c r="AM2" s="189" t="s">
        <v>224</v>
      </c>
      <c r="AN2" s="189" t="s">
        <v>225</v>
      </c>
      <c r="AO2" s="189" t="s">
        <v>212</v>
      </c>
      <c r="AP2" s="189" t="s">
        <v>226</v>
      </c>
      <c r="AQ2" s="189" t="s">
        <v>227</v>
      </c>
      <c r="AR2" s="189" t="s">
        <v>228</v>
      </c>
      <c r="AS2" s="189" t="s">
        <v>229</v>
      </c>
      <c r="AT2" s="189" t="s">
        <v>230</v>
      </c>
      <c r="AU2" s="189" t="s">
        <v>231</v>
      </c>
      <c r="AV2" s="190" t="s">
        <v>232</v>
      </c>
      <c r="AW2" s="189" t="s">
        <v>233</v>
      </c>
      <c r="AX2" s="189" t="s">
        <v>234</v>
      </c>
      <c r="AY2" s="189" t="s">
        <v>235</v>
      </c>
      <c r="AZ2" s="189" t="s">
        <v>236</v>
      </c>
      <c r="BA2" s="189" t="s">
        <v>237</v>
      </c>
      <c r="BB2" s="189" t="s">
        <v>238</v>
      </c>
      <c r="BC2" s="189" t="s">
        <v>239</v>
      </c>
      <c r="BD2" s="189" t="s">
        <v>240</v>
      </c>
      <c r="BE2" s="93" t="s">
        <v>241</v>
      </c>
      <c r="BF2" s="93" t="s">
        <v>242</v>
      </c>
      <c r="BG2" s="93" t="s">
        <v>243</v>
      </c>
      <c r="BH2" s="93" t="s">
        <v>244</v>
      </c>
      <c r="BI2" s="93" t="s">
        <v>245</v>
      </c>
      <c r="BJ2" s="93" t="s">
        <v>246</v>
      </c>
      <c r="BK2" s="189" t="s">
        <v>247</v>
      </c>
      <c r="BL2" s="189" t="s">
        <v>248</v>
      </c>
      <c r="BM2" s="189" t="s">
        <v>249</v>
      </c>
    </row>
    <row r="3" spans="1:65">
      <c r="A3" s="120">
        <v>1</v>
      </c>
      <c r="B3" s="192" t="s">
        <v>94</v>
      </c>
      <c r="C3" s="192" t="s">
        <v>95</v>
      </c>
      <c r="D3" s="192"/>
      <c r="E3" s="33"/>
      <c r="F3" s="33">
        <v>5</v>
      </c>
      <c r="G3" s="33">
        <v>2</v>
      </c>
      <c r="H3" s="33"/>
      <c r="I3" s="33"/>
      <c r="J3" s="33"/>
      <c r="K3" s="33">
        <v>5</v>
      </c>
      <c r="L3" s="33"/>
      <c r="M3" s="33"/>
      <c r="N3" s="33"/>
      <c r="O3" s="33"/>
      <c r="P3" s="33"/>
      <c r="Q3" s="33"/>
      <c r="R3" s="33"/>
      <c r="S3" s="33"/>
      <c r="T3" s="33"/>
      <c r="U3" s="33"/>
      <c r="V3" s="33">
        <v>1</v>
      </c>
      <c r="W3" s="33"/>
      <c r="X3" s="33">
        <v>8</v>
      </c>
      <c r="Y3" s="33"/>
      <c r="Z3" s="33"/>
      <c r="AA3" s="33"/>
      <c r="AB3" s="33"/>
      <c r="AC3" s="33"/>
      <c r="AD3" s="33"/>
      <c r="AE3" s="33"/>
      <c r="AF3" s="33"/>
      <c r="AG3" s="33">
        <v>1</v>
      </c>
      <c r="AH3" s="33"/>
      <c r="AI3" s="33"/>
      <c r="AJ3" s="33"/>
      <c r="AK3" s="33"/>
      <c r="AL3" s="33"/>
      <c r="AM3" s="33">
        <v>6</v>
      </c>
      <c r="AN3" s="33"/>
      <c r="AO3" s="33">
        <v>1</v>
      </c>
      <c r="AP3" s="33">
        <v>2</v>
      </c>
      <c r="AQ3" s="33">
        <v>1</v>
      </c>
      <c r="AR3" s="33">
        <v>1</v>
      </c>
      <c r="AS3" s="33"/>
      <c r="AT3" s="33"/>
      <c r="AU3" s="93">
        <v>225.6</v>
      </c>
      <c r="AV3" s="93">
        <v>19</v>
      </c>
      <c r="AW3" s="33"/>
      <c r="AX3" s="33">
        <v>42</v>
      </c>
      <c r="AY3" s="33"/>
      <c r="AZ3" s="33"/>
      <c r="BA3" s="33"/>
      <c r="BB3" s="33"/>
      <c r="BC3" s="33">
        <v>1</v>
      </c>
      <c r="BD3" s="33">
        <v>1.2</v>
      </c>
      <c r="BE3" s="33"/>
      <c r="BF3" s="33"/>
      <c r="BG3" s="33"/>
      <c r="BH3" s="33"/>
      <c r="BI3" s="33"/>
      <c r="BJ3" s="33"/>
      <c r="BK3" s="33"/>
      <c r="BL3" s="33"/>
      <c r="BM3" s="33"/>
    </row>
    <row r="4" spans="1:65">
      <c r="A4" s="120">
        <v>2</v>
      </c>
      <c r="B4" s="192" t="s">
        <v>103</v>
      </c>
      <c r="C4" s="192" t="s">
        <v>250</v>
      </c>
      <c r="D4" s="192"/>
      <c r="E4" s="33"/>
      <c r="F4" s="33">
        <v>3</v>
      </c>
      <c r="G4" s="33">
        <v>12</v>
      </c>
      <c r="H4" s="33">
        <v>12</v>
      </c>
      <c r="I4" s="33"/>
      <c r="J4" s="33"/>
      <c r="K4" s="33">
        <v>16</v>
      </c>
      <c r="L4" s="33">
        <v>8</v>
      </c>
      <c r="M4" s="33"/>
      <c r="N4" s="33"/>
      <c r="O4" s="33"/>
      <c r="P4" s="33"/>
      <c r="Q4" s="33">
        <v>14</v>
      </c>
      <c r="R4" s="33"/>
      <c r="S4" s="33"/>
      <c r="T4" s="33"/>
      <c r="U4" s="33"/>
      <c r="V4" s="33">
        <v>4</v>
      </c>
      <c r="W4" s="33"/>
      <c r="X4" s="33">
        <v>8</v>
      </c>
      <c r="Y4" s="33"/>
      <c r="Z4" s="33"/>
      <c r="AA4" s="33"/>
      <c r="AB4" s="33">
        <v>10</v>
      </c>
      <c r="AC4" s="33"/>
      <c r="AD4" s="33">
        <v>1</v>
      </c>
      <c r="AE4" s="33">
        <v>1</v>
      </c>
      <c r="AF4" s="33"/>
      <c r="AG4" s="33"/>
      <c r="AH4" s="33">
        <v>1</v>
      </c>
      <c r="AI4" s="33"/>
      <c r="AJ4" s="33"/>
      <c r="AK4" s="33"/>
      <c r="AL4" s="33"/>
      <c r="AM4" s="33">
        <v>24</v>
      </c>
      <c r="AN4" s="33"/>
      <c r="AO4" s="33"/>
      <c r="AP4" s="33"/>
      <c r="AQ4" s="33"/>
      <c r="AR4" s="33"/>
      <c r="AS4" s="33"/>
      <c r="AT4" s="33"/>
      <c r="AU4" s="33">
        <v>428</v>
      </c>
      <c r="AV4" s="134">
        <v>315</v>
      </c>
      <c r="AW4" s="93">
        <v>307</v>
      </c>
      <c r="AX4" s="33">
        <v>94</v>
      </c>
      <c r="AY4" s="33">
        <v>24</v>
      </c>
      <c r="AZ4" s="33">
        <v>140</v>
      </c>
      <c r="BA4" s="33">
        <v>4.8</v>
      </c>
      <c r="BB4" s="33"/>
      <c r="BC4" s="33">
        <v>4</v>
      </c>
      <c r="BD4" s="33">
        <v>2.4</v>
      </c>
      <c r="BE4" s="33"/>
      <c r="BF4" s="33"/>
      <c r="BG4" s="33"/>
      <c r="BH4" s="33"/>
      <c r="BI4" s="33"/>
      <c r="BJ4" s="33"/>
      <c r="BK4" s="33"/>
      <c r="BL4" s="33"/>
      <c r="BM4" s="33"/>
    </row>
    <row r="5" spans="1:65">
      <c r="A5" s="120">
        <v>3</v>
      </c>
      <c r="B5" s="192" t="s">
        <v>118</v>
      </c>
      <c r="C5" s="192" t="s">
        <v>251</v>
      </c>
      <c r="D5" s="192"/>
      <c r="E5" s="33"/>
      <c r="F5" s="33"/>
      <c r="G5" s="33">
        <v>10</v>
      </c>
      <c r="H5" s="33">
        <v>10</v>
      </c>
      <c r="I5" s="33"/>
      <c r="J5" s="33"/>
      <c r="K5" s="33">
        <v>14</v>
      </c>
      <c r="L5" s="33"/>
      <c r="M5" s="33"/>
      <c r="N5" s="33"/>
      <c r="O5" s="33"/>
      <c r="P5" s="33"/>
      <c r="Q5" s="33">
        <v>2</v>
      </c>
      <c r="R5" s="33">
        <v>2</v>
      </c>
      <c r="S5" s="33"/>
      <c r="T5" s="33"/>
      <c r="U5" s="33"/>
      <c r="V5" s="33">
        <v>4</v>
      </c>
      <c r="W5" s="33"/>
      <c r="X5" s="33"/>
      <c r="Y5" s="33"/>
      <c r="Z5" s="33"/>
      <c r="AA5" s="33"/>
      <c r="AB5" s="33">
        <v>1</v>
      </c>
      <c r="AC5" s="33"/>
      <c r="AD5" s="33"/>
      <c r="AE5" s="33"/>
      <c r="AF5" s="33"/>
      <c r="AG5" s="33"/>
      <c r="AH5" s="33"/>
      <c r="AI5" s="33"/>
      <c r="AJ5" s="33"/>
      <c r="AK5" s="33"/>
      <c r="AL5" s="33"/>
      <c r="AM5" s="33">
        <v>10</v>
      </c>
      <c r="AN5" s="33"/>
      <c r="AO5" s="33"/>
      <c r="AP5" s="33"/>
      <c r="AQ5" s="33"/>
      <c r="AR5" s="33"/>
      <c r="AS5" s="33"/>
      <c r="AT5" s="33"/>
      <c r="AU5" s="33">
        <v>360</v>
      </c>
      <c r="AV5" s="134">
        <v>200</v>
      </c>
      <c r="AW5" s="33">
        <v>240</v>
      </c>
      <c r="AX5" s="33">
        <v>57</v>
      </c>
      <c r="AY5" s="33">
        <v>16</v>
      </c>
      <c r="AZ5" s="33"/>
      <c r="BA5" s="33">
        <v>2.6</v>
      </c>
      <c r="BB5" s="33"/>
      <c r="BC5" s="33">
        <v>2.6</v>
      </c>
      <c r="BD5" s="33">
        <v>2.6</v>
      </c>
      <c r="BE5" s="33"/>
      <c r="BF5" s="33"/>
      <c r="BG5" s="33"/>
      <c r="BH5" s="33"/>
      <c r="BI5" s="33"/>
      <c r="BJ5" s="33"/>
      <c r="BK5" s="33"/>
      <c r="BL5" s="33"/>
      <c r="BM5" s="33"/>
    </row>
    <row r="6" spans="1:65">
      <c r="A6" s="120">
        <v>4</v>
      </c>
      <c r="B6" s="192" t="s">
        <v>126</v>
      </c>
      <c r="C6" s="192" t="s">
        <v>252</v>
      </c>
      <c r="D6" s="192"/>
      <c r="E6" s="33"/>
      <c r="F6" s="33">
        <v>1</v>
      </c>
      <c r="G6" s="33">
        <v>6</v>
      </c>
      <c r="H6" s="33">
        <v>6</v>
      </c>
      <c r="I6" s="33"/>
      <c r="J6" s="33"/>
      <c r="K6" s="33">
        <v>24</v>
      </c>
      <c r="L6" s="33">
        <v>6</v>
      </c>
      <c r="M6" s="33"/>
      <c r="N6" s="33"/>
      <c r="O6" s="33"/>
      <c r="P6" s="33"/>
      <c r="Q6" s="33">
        <v>8</v>
      </c>
      <c r="R6" s="33">
        <v>4</v>
      </c>
      <c r="S6" s="33"/>
      <c r="T6" s="33"/>
      <c r="U6" s="33"/>
      <c r="V6" s="33">
        <v>6</v>
      </c>
      <c r="W6" s="33"/>
      <c r="X6" s="33">
        <v>28</v>
      </c>
      <c r="Y6" s="33"/>
      <c r="Z6" s="33"/>
      <c r="AA6" s="33"/>
      <c r="AB6" s="33">
        <v>18</v>
      </c>
      <c r="AC6" s="33"/>
      <c r="AD6" s="33"/>
      <c r="AE6" s="33"/>
      <c r="AF6" s="33"/>
      <c r="AG6" s="33"/>
      <c r="AH6" s="33"/>
      <c r="AI6" s="33"/>
      <c r="AJ6" s="33"/>
      <c r="AK6" s="33"/>
      <c r="AL6" s="33"/>
      <c r="AM6" s="33">
        <v>20</v>
      </c>
      <c r="AN6" s="33"/>
      <c r="AO6" s="33"/>
      <c r="AP6" s="33"/>
      <c r="AQ6" s="33"/>
      <c r="AR6" s="33"/>
      <c r="AS6" s="33"/>
      <c r="AT6" s="33"/>
      <c r="AU6" s="33">
        <v>421</v>
      </c>
      <c r="AV6" s="134">
        <v>249</v>
      </c>
      <c r="AW6" s="33">
        <v>420</v>
      </c>
      <c r="AX6" s="33">
        <v>86</v>
      </c>
      <c r="AY6" s="33">
        <v>16</v>
      </c>
      <c r="AZ6" s="33">
        <v>320</v>
      </c>
      <c r="BA6" s="33">
        <v>5</v>
      </c>
      <c r="BB6" s="33"/>
      <c r="BC6" s="33">
        <v>5.2</v>
      </c>
      <c r="BD6" s="33">
        <v>4.8</v>
      </c>
      <c r="BE6" s="33"/>
      <c r="BF6" s="33"/>
      <c r="BG6" s="33"/>
      <c r="BH6" s="33"/>
      <c r="BI6" s="33"/>
      <c r="BJ6" s="33"/>
      <c r="BK6" s="33"/>
      <c r="BL6" s="33"/>
      <c r="BM6" s="33"/>
    </row>
    <row r="7" spans="1:65">
      <c r="A7" s="120">
        <v>5</v>
      </c>
      <c r="B7" s="192" t="s">
        <v>136</v>
      </c>
      <c r="C7" s="192" t="s">
        <v>253</v>
      </c>
      <c r="D7" s="192">
        <v>2</v>
      </c>
      <c r="E7" s="33">
        <v>4</v>
      </c>
      <c r="F7" s="33"/>
      <c r="G7" s="33">
        <v>1</v>
      </c>
      <c r="H7" s="33">
        <v>1</v>
      </c>
      <c r="I7" s="33"/>
      <c r="J7" s="33"/>
      <c r="K7" s="33">
        <v>2</v>
      </c>
      <c r="L7" s="33">
        <v>1</v>
      </c>
      <c r="M7" s="33"/>
      <c r="N7" s="33"/>
      <c r="O7" s="33"/>
      <c r="P7" s="33"/>
      <c r="Q7" s="33">
        <v>1</v>
      </c>
      <c r="R7" s="33"/>
      <c r="S7" s="33"/>
      <c r="T7" s="33"/>
      <c r="U7" s="33"/>
      <c r="V7" s="33">
        <v>2</v>
      </c>
      <c r="W7" s="33">
        <v>1</v>
      </c>
      <c r="X7" s="33">
        <v>1</v>
      </c>
      <c r="Y7" s="33"/>
      <c r="Z7" s="33">
        <v>1</v>
      </c>
      <c r="AA7" s="33"/>
      <c r="AB7" s="33">
        <v>1</v>
      </c>
      <c r="AC7" s="33"/>
      <c r="AD7" s="33"/>
      <c r="AE7" s="33"/>
      <c r="AF7" s="33"/>
      <c r="AG7" s="33"/>
      <c r="AH7" s="33"/>
      <c r="AI7" s="33"/>
      <c r="AJ7" s="33"/>
      <c r="AK7" s="33">
        <v>2</v>
      </c>
      <c r="AL7" s="33"/>
      <c r="AM7" s="33">
        <v>8</v>
      </c>
      <c r="AN7" s="33"/>
      <c r="AO7" s="33">
        <v>5</v>
      </c>
      <c r="AP7" s="33"/>
      <c r="AQ7" s="33"/>
      <c r="AR7" s="33"/>
      <c r="AS7" s="33"/>
      <c r="AT7" s="33"/>
      <c r="AU7" s="33">
        <v>120</v>
      </c>
      <c r="AV7" s="134">
        <v>80</v>
      </c>
      <c r="AW7" s="33"/>
      <c r="AX7" s="33">
        <v>8</v>
      </c>
      <c r="AY7" s="33">
        <v>8</v>
      </c>
      <c r="AZ7" s="33">
        <v>560</v>
      </c>
      <c r="BA7" s="33">
        <v>0.2</v>
      </c>
      <c r="BB7" s="33">
        <v>0.6</v>
      </c>
      <c r="BC7" s="202"/>
      <c r="BD7" s="33"/>
      <c r="BE7" s="33"/>
      <c r="BF7" s="33"/>
      <c r="BG7" s="33"/>
      <c r="BH7" s="33"/>
      <c r="BI7" s="33"/>
      <c r="BJ7" s="33"/>
      <c r="BK7" s="33"/>
      <c r="BL7" s="33"/>
      <c r="BM7" s="33"/>
    </row>
    <row r="8" spans="1:65">
      <c r="A8" s="120">
        <v>6</v>
      </c>
      <c r="B8" s="192" t="s">
        <v>143</v>
      </c>
      <c r="C8" s="192" t="s">
        <v>144</v>
      </c>
      <c r="D8" s="192"/>
      <c r="E8" s="33"/>
      <c r="F8" s="33"/>
      <c r="G8" s="33">
        <v>1</v>
      </c>
      <c r="H8" s="33">
        <v>1</v>
      </c>
      <c r="I8" s="33"/>
      <c r="J8" s="33"/>
      <c r="K8" s="33">
        <v>1</v>
      </c>
      <c r="L8" s="33"/>
      <c r="M8" s="33"/>
      <c r="N8" s="33"/>
      <c r="O8" s="33"/>
      <c r="P8" s="33"/>
      <c r="Q8" s="33">
        <v>1</v>
      </c>
      <c r="R8" s="33"/>
      <c r="S8" s="33"/>
      <c r="T8" s="33"/>
      <c r="U8" s="33"/>
      <c r="V8" s="33">
        <v>1</v>
      </c>
      <c r="W8" s="33"/>
      <c r="X8" s="33">
        <v>4</v>
      </c>
      <c r="Y8" s="33"/>
      <c r="Z8" s="33">
        <v>3</v>
      </c>
      <c r="AA8" s="33"/>
      <c r="AB8" s="33">
        <v>3</v>
      </c>
      <c r="AC8" s="33"/>
      <c r="AD8" s="33"/>
      <c r="AE8" s="33"/>
      <c r="AF8" s="33"/>
      <c r="AG8" s="33"/>
      <c r="AH8" s="33"/>
      <c r="AI8" s="33"/>
      <c r="AJ8" s="33"/>
      <c r="AK8" s="33"/>
      <c r="AL8" s="33"/>
      <c r="AM8" s="33"/>
      <c r="AN8" s="33"/>
      <c r="AO8" s="33"/>
      <c r="AP8" s="33"/>
      <c r="AQ8" s="33"/>
      <c r="AR8" s="33"/>
      <c r="AS8" s="33"/>
      <c r="AT8" s="33"/>
      <c r="AU8" s="33">
        <v>42</v>
      </c>
      <c r="AV8" s="134"/>
      <c r="AW8" s="33"/>
      <c r="AX8" s="33"/>
      <c r="AY8" s="33"/>
      <c r="AZ8" s="33">
        <v>60</v>
      </c>
      <c r="BA8" s="33">
        <v>0.12</v>
      </c>
      <c r="BB8" s="33">
        <v>0.64</v>
      </c>
      <c r="BC8" s="33">
        <v>0.76</v>
      </c>
      <c r="BD8" s="33"/>
      <c r="BE8" s="33"/>
      <c r="BF8" s="33"/>
      <c r="BG8" s="33"/>
      <c r="BH8" s="33"/>
      <c r="BI8" s="33"/>
      <c r="BJ8" s="33"/>
      <c r="BK8" s="33"/>
      <c r="BL8" s="33"/>
      <c r="BM8" s="33"/>
    </row>
    <row r="9" spans="1:65">
      <c r="A9" s="166"/>
      <c r="B9" s="194" t="s">
        <v>91</v>
      </c>
      <c r="C9" s="194"/>
      <c r="D9" s="33">
        <f t="shared" ref="D9:Z9" si="0">SUM(D3:D8)</f>
        <v>2</v>
      </c>
      <c r="E9" s="33">
        <f t="shared" si="0"/>
        <v>4</v>
      </c>
      <c r="F9" s="33">
        <f t="shared" si="0"/>
        <v>9</v>
      </c>
      <c r="G9" s="33">
        <f t="shared" si="0"/>
        <v>32</v>
      </c>
      <c r="H9" s="33">
        <f t="shared" si="0"/>
        <v>30</v>
      </c>
      <c r="I9" s="33">
        <f t="shared" si="0"/>
        <v>0</v>
      </c>
      <c r="J9" s="33">
        <f t="shared" si="0"/>
        <v>0</v>
      </c>
      <c r="K9" s="33">
        <f t="shared" si="0"/>
        <v>62</v>
      </c>
      <c r="L9" s="33">
        <f t="shared" si="0"/>
        <v>15</v>
      </c>
      <c r="M9" s="33">
        <f t="shared" si="0"/>
        <v>0</v>
      </c>
      <c r="N9" s="33">
        <f t="shared" si="0"/>
        <v>0</v>
      </c>
      <c r="O9" s="33">
        <f t="shared" si="0"/>
        <v>0</v>
      </c>
      <c r="P9" s="33">
        <f t="shared" si="0"/>
        <v>0</v>
      </c>
      <c r="Q9" s="33">
        <f t="shared" si="0"/>
        <v>26</v>
      </c>
      <c r="R9" s="33">
        <f t="shared" si="0"/>
        <v>6</v>
      </c>
      <c r="S9" s="33">
        <f t="shared" si="0"/>
        <v>0</v>
      </c>
      <c r="T9" s="33">
        <f t="shared" si="0"/>
        <v>0</v>
      </c>
      <c r="U9" s="33">
        <f t="shared" si="0"/>
        <v>0</v>
      </c>
      <c r="V9" s="33">
        <f t="shared" si="0"/>
        <v>18</v>
      </c>
      <c r="W9" s="33">
        <f t="shared" si="0"/>
        <v>1</v>
      </c>
      <c r="X9" s="33">
        <f t="shared" si="0"/>
        <v>49</v>
      </c>
      <c r="Y9" s="33">
        <f t="shared" si="0"/>
        <v>0</v>
      </c>
      <c r="Z9" s="33">
        <f t="shared" si="0"/>
        <v>4</v>
      </c>
      <c r="AA9" s="33"/>
      <c r="AB9" s="33">
        <f t="shared" ref="AB9:AD9" si="1">SUM(AB3:AB8)</f>
        <v>33</v>
      </c>
      <c r="AC9" s="33">
        <f t="shared" si="1"/>
        <v>0</v>
      </c>
      <c r="AD9" s="33">
        <f t="shared" si="1"/>
        <v>1</v>
      </c>
      <c r="AE9" s="33"/>
      <c r="AF9" s="33">
        <f t="shared" ref="AF9:BM9" si="2">SUM(AF3:AF8)</f>
        <v>0</v>
      </c>
      <c r="AG9" s="33">
        <f t="shared" si="2"/>
        <v>1</v>
      </c>
      <c r="AH9" s="33">
        <f t="shared" si="2"/>
        <v>1</v>
      </c>
      <c r="AI9" s="33">
        <f t="shared" si="2"/>
        <v>0</v>
      </c>
      <c r="AJ9" s="33">
        <f t="shared" si="2"/>
        <v>0</v>
      </c>
      <c r="AK9" s="33">
        <f t="shared" si="2"/>
        <v>2</v>
      </c>
      <c r="AL9" s="33">
        <f t="shared" si="2"/>
        <v>0</v>
      </c>
      <c r="AM9" s="33">
        <f t="shared" si="2"/>
        <v>68</v>
      </c>
      <c r="AN9" s="33">
        <f t="shared" si="2"/>
        <v>0</v>
      </c>
      <c r="AO9" s="33">
        <f t="shared" si="2"/>
        <v>6</v>
      </c>
      <c r="AP9" s="33">
        <f t="shared" si="2"/>
        <v>2</v>
      </c>
      <c r="AQ9" s="33">
        <f t="shared" si="2"/>
        <v>1</v>
      </c>
      <c r="AR9" s="33">
        <f t="shared" si="2"/>
        <v>1</v>
      </c>
      <c r="AS9" s="33">
        <f t="shared" si="2"/>
        <v>0</v>
      </c>
      <c r="AT9" s="33">
        <f t="shared" si="2"/>
        <v>0</v>
      </c>
      <c r="AU9" s="33">
        <f t="shared" si="2"/>
        <v>1596.6</v>
      </c>
      <c r="AV9" s="33">
        <f t="shared" si="2"/>
        <v>863</v>
      </c>
      <c r="AW9" s="33">
        <f t="shared" si="2"/>
        <v>967</v>
      </c>
      <c r="AX9" s="33">
        <f t="shared" si="2"/>
        <v>287</v>
      </c>
      <c r="AY9" s="33">
        <f t="shared" si="2"/>
        <v>64</v>
      </c>
      <c r="AZ9" s="33">
        <f t="shared" si="2"/>
        <v>1080</v>
      </c>
      <c r="BA9" s="33">
        <f t="shared" si="2"/>
        <v>12.72</v>
      </c>
      <c r="BB9" s="33">
        <f t="shared" si="2"/>
        <v>1.24</v>
      </c>
      <c r="BC9" s="33">
        <f t="shared" si="2"/>
        <v>13.56</v>
      </c>
      <c r="BD9" s="33">
        <f t="shared" si="2"/>
        <v>11</v>
      </c>
      <c r="BE9" s="33">
        <f t="shared" si="2"/>
        <v>0</v>
      </c>
      <c r="BF9" s="33">
        <f t="shared" si="2"/>
        <v>0</v>
      </c>
      <c r="BG9" s="33">
        <f t="shared" si="2"/>
        <v>0</v>
      </c>
      <c r="BH9" s="33">
        <f t="shared" si="2"/>
        <v>0</v>
      </c>
      <c r="BI9" s="33">
        <f t="shared" si="2"/>
        <v>0</v>
      </c>
      <c r="BJ9" s="33">
        <f t="shared" si="2"/>
        <v>0</v>
      </c>
      <c r="BK9" s="33">
        <f t="shared" si="2"/>
        <v>0</v>
      </c>
      <c r="BL9" s="33">
        <f t="shared" si="2"/>
        <v>0</v>
      </c>
      <c r="BM9" s="33">
        <f t="shared" si="2"/>
        <v>0</v>
      </c>
    </row>
  </sheetData>
  <mergeCells count="2">
    <mergeCell ref="A1:BM1"/>
    <mergeCell ref="B9:C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H20"/>
  <sheetViews>
    <sheetView workbookViewId="0">
      <selection activeCell="I20" sqref="I20"/>
    </sheetView>
  </sheetViews>
  <sheetFormatPr defaultColWidth="9" defaultRowHeight="13.5"/>
  <cols>
    <col min="3" max="3" width="15" customWidth="1"/>
    <col min="4" max="4" width="14.25" customWidth="1"/>
    <col min="5" max="5" width="14" customWidth="1"/>
    <col min="9" max="9" width="9.375"/>
  </cols>
  <sheetData>
    <row r="1" ht="25" customHeight="1" spans="1:34">
      <c r="A1" s="74" t="s">
        <v>254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  <c r="O1" s="74"/>
      <c r="P1" s="74"/>
      <c r="Q1" s="74"/>
      <c r="R1" s="74"/>
      <c r="S1" s="74"/>
      <c r="T1" s="74"/>
      <c r="U1" s="74"/>
      <c r="V1" s="74"/>
      <c r="W1" s="74"/>
      <c r="X1" s="74"/>
      <c r="Y1" s="74"/>
      <c r="Z1" s="74"/>
      <c r="AA1" s="74"/>
      <c r="AB1" s="74"/>
      <c r="AC1" s="74"/>
      <c r="AD1" s="74"/>
      <c r="AE1" s="74"/>
      <c r="AF1" s="74"/>
      <c r="AG1" s="74"/>
      <c r="AH1" s="74"/>
    </row>
    <row r="2" ht="25" customHeight="1" spans="1:34">
      <c r="A2" s="120" t="s">
        <v>1</v>
      </c>
      <c r="B2" s="120" t="s">
        <v>255</v>
      </c>
      <c r="C2" s="120" t="s">
        <v>67</v>
      </c>
      <c r="D2" s="120" t="s">
        <v>68</v>
      </c>
      <c r="E2" s="120" t="s">
        <v>69</v>
      </c>
      <c r="F2" s="120" t="s">
        <v>70</v>
      </c>
      <c r="G2" s="120" t="s">
        <v>71</v>
      </c>
      <c r="H2" s="120"/>
      <c r="I2" s="120"/>
      <c r="J2" s="120" t="s">
        <v>72</v>
      </c>
      <c r="K2" s="120" t="s">
        <v>73</v>
      </c>
      <c r="L2" s="120"/>
      <c r="M2" s="120"/>
      <c r="N2" s="120"/>
      <c r="O2" s="120"/>
      <c r="P2" s="120"/>
      <c r="Q2" s="120"/>
      <c r="R2" s="120"/>
      <c r="S2" s="120"/>
      <c r="T2" s="120"/>
      <c r="U2" s="120" t="s">
        <v>74</v>
      </c>
      <c r="V2" s="120"/>
      <c r="W2" s="120"/>
      <c r="X2" s="120"/>
      <c r="Y2" s="120"/>
      <c r="Z2" s="120"/>
      <c r="AA2" s="120" t="s">
        <v>75</v>
      </c>
      <c r="AB2" s="120" t="s">
        <v>76</v>
      </c>
      <c r="AC2" s="120" t="s">
        <v>77</v>
      </c>
      <c r="AD2" s="120" t="s">
        <v>78</v>
      </c>
      <c r="AE2" s="120" t="s">
        <v>79</v>
      </c>
      <c r="AF2" s="126" t="s">
        <v>80</v>
      </c>
      <c r="AG2" s="126" t="s">
        <v>81</v>
      </c>
      <c r="AH2" s="120" t="s">
        <v>7</v>
      </c>
    </row>
    <row r="3" ht="25" customHeight="1" spans="1:34">
      <c r="A3" s="120"/>
      <c r="B3" s="120"/>
      <c r="C3" s="120"/>
      <c r="D3" s="120"/>
      <c r="E3" s="120"/>
      <c r="F3" s="120"/>
      <c r="G3" s="120"/>
      <c r="H3" s="120"/>
      <c r="I3" s="120"/>
      <c r="J3" s="120"/>
      <c r="K3" s="120" t="s">
        <v>82</v>
      </c>
      <c r="L3" s="120"/>
      <c r="M3" s="120"/>
      <c r="N3" s="120"/>
      <c r="O3" s="120"/>
      <c r="P3" s="120" t="s">
        <v>83</v>
      </c>
      <c r="Q3" s="120"/>
      <c r="R3" s="120"/>
      <c r="S3" s="120"/>
      <c r="T3" s="120"/>
      <c r="U3" s="120" t="s">
        <v>84</v>
      </c>
      <c r="V3" s="120" t="s">
        <v>256</v>
      </c>
      <c r="W3" s="120"/>
      <c r="X3" s="120"/>
      <c r="Y3" s="120" t="s">
        <v>86</v>
      </c>
      <c r="Z3" s="120" t="s">
        <v>87</v>
      </c>
      <c r="AA3" s="120"/>
      <c r="AB3" s="120"/>
      <c r="AC3" s="120"/>
      <c r="AD3" s="120"/>
      <c r="AE3" s="120"/>
      <c r="AF3" s="126"/>
      <c r="AG3" s="126"/>
      <c r="AH3" s="120"/>
    </row>
    <row r="4" ht="25" customHeight="1" spans="1:34">
      <c r="A4" s="120"/>
      <c r="B4" s="120"/>
      <c r="C4" s="120"/>
      <c r="D4" s="120"/>
      <c r="E4" s="120"/>
      <c r="F4" s="120" t="s">
        <v>88</v>
      </c>
      <c r="G4" s="120" t="s">
        <v>89</v>
      </c>
      <c r="H4" s="120" t="s">
        <v>90</v>
      </c>
      <c r="I4" s="120" t="s">
        <v>91</v>
      </c>
      <c r="J4" s="120" t="s">
        <v>88</v>
      </c>
      <c r="K4" s="120" t="s">
        <v>84</v>
      </c>
      <c r="L4" s="120" t="s">
        <v>256</v>
      </c>
      <c r="M4" s="120"/>
      <c r="N4" s="120"/>
      <c r="O4" s="120" t="s">
        <v>86</v>
      </c>
      <c r="P4" s="120" t="s">
        <v>84</v>
      </c>
      <c r="Q4" s="120" t="s">
        <v>256</v>
      </c>
      <c r="R4" s="120"/>
      <c r="S4" s="120"/>
      <c r="T4" s="120" t="s">
        <v>86</v>
      </c>
      <c r="U4" s="120"/>
      <c r="V4" s="120"/>
      <c r="W4" s="120"/>
      <c r="X4" s="120"/>
      <c r="Y4" s="120"/>
      <c r="Z4" s="120"/>
      <c r="AA4" s="120"/>
      <c r="AB4" s="120"/>
      <c r="AC4" s="120"/>
      <c r="AD4" s="120"/>
      <c r="AE4" s="120"/>
      <c r="AF4" s="126"/>
      <c r="AG4" s="126"/>
      <c r="AH4" s="120"/>
    </row>
    <row r="5" ht="25" customHeight="1" spans="1:34">
      <c r="A5" s="120"/>
      <c r="B5" s="120"/>
      <c r="C5" s="120"/>
      <c r="D5" s="120"/>
      <c r="E5" s="120"/>
      <c r="F5" s="120"/>
      <c r="G5" s="120"/>
      <c r="H5" s="120"/>
      <c r="I5" s="120"/>
      <c r="J5" s="120"/>
      <c r="K5" s="120" t="s">
        <v>88</v>
      </c>
      <c r="L5" s="120" t="s">
        <v>89</v>
      </c>
      <c r="M5" s="120" t="s">
        <v>90</v>
      </c>
      <c r="N5" s="120" t="s">
        <v>91</v>
      </c>
      <c r="O5" s="120"/>
      <c r="P5" s="120" t="s">
        <v>88</v>
      </c>
      <c r="Q5" s="120" t="s">
        <v>89</v>
      </c>
      <c r="R5" s="120" t="s">
        <v>90</v>
      </c>
      <c r="S5" s="120" t="s">
        <v>91</v>
      </c>
      <c r="T5" s="120"/>
      <c r="U5" s="120" t="s">
        <v>88</v>
      </c>
      <c r="V5" s="120" t="s">
        <v>89</v>
      </c>
      <c r="W5" s="120" t="s">
        <v>90</v>
      </c>
      <c r="X5" s="120" t="s">
        <v>91</v>
      </c>
      <c r="Y5" s="120"/>
      <c r="Z5" s="120" t="s">
        <v>257</v>
      </c>
      <c r="AA5" s="120" t="s">
        <v>88</v>
      </c>
      <c r="AB5" s="120" t="s">
        <v>88</v>
      </c>
      <c r="AC5" s="120" t="s">
        <v>88</v>
      </c>
      <c r="AD5" s="120" t="s">
        <v>92</v>
      </c>
      <c r="AE5" s="120" t="s">
        <v>258</v>
      </c>
      <c r="AF5" s="120" t="s">
        <v>258</v>
      </c>
      <c r="AG5" s="126"/>
      <c r="AH5" s="120"/>
    </row>
    <row r="6" ht="25" customHeight="1" spans="1:34">
      <c r="A6" s="195">
        <v>1</v>
      </c>
      <c r="B6" s="195" t="s">
        <v>162</v>
      </c>
      <c r="C6" s="195" t="s">
        <v>259</v>
      </c>
      <c r="D6" s="195" t="s">
        <v>260</v>
      </c>
      <c r="E6" s="195" t="s">
        <v>138</v>
      </c>
      <c r="F6" s="195">
        <v>20</v>
      </c>
      <c r="G6" s="195">
        <v>1836</v>
      </c>
      <c r="H6" s="195">
        <v>24</v>
      </c>
      <c r="I6" s="195">
        <v>1860</v>
      </c>
      <c r="J6" s="195">
        <v>26.5</v>
      </c>
      <c r="K6" s="195">
        <v>7.5</v>
      </c>
      <c r="L6" s="195">
        <v>13950</v>
      </c>
      <c r="M6" s="195">
        <v>180</v>
      </c>
      <c r="N6" s="195">
        <f t="shared" ref="N6:N19" si="0">SUM(L6:M6)</f>
        <v>14130</v>
      </c>
      <c r="O6" s="195" t="s">
        <v>261</v>
      </c>
      <c r="P6" s="195">
        <v>4.75</v>
      </c>
      <c r="Q6" s="195">
        <v>8835</v>
      </c>
      <c r="R6" s="195">
        <v>114</v>
      </c>
      <c r="S6" s="195">
        <f t="shared" ref="S6:S10" si="1">SUM(Q6:R6)</f>
        <v>8949</v>
      </c>
      <c r="T6" s="195" t="s">
        <v>261</v>
      </c>
      <c r="U6" s="195">
        <v>6.35</v>
      </c>
      <c r="V6" s="195">
        <v>11811</v>
      </c>
      <c r="W6" s="195">
        <v>152.4</v>
      </c>
      <c r="X6" s="195">
        <f t="shared" ref="X6:X11" si="2">SUM(V6:W6)</f>
        <v>11963.4</v>
      </c>
      <c r="Y6" s="195" t="s">
        <v>262</v>
      </c>
      <c r="Z6" s="195"/>
      <c r="AA6" s="195"/>
      <c r="AB6" s="195">
        <v>3300</v>
      </c>
      <c r="AC6" s="195">
        <v>620</v>
      </c>
      <c r="AD6" s="195">
        <v>10</v>
      </c>
      <c r="AE6" s="196"/>
      <c r="AF6" s="195"/>
      <c r="AG6" s="195">
        <v>2019.12</v>
      </c>
      <c r="AH6" s="33"/>
    </row>
    <row r="7" ht="25" customHeight="1" spans="1:34">
      <c r="A7" s="195">
        <v>2</v>
      </c>
      <c r="B7" s="195" t="s">
        <v>162</v>
      </c>
      <c r="C7" s="195" t="s">
        <v>263</v>
      </c>
      <c r="D7" s="195" t="s">
        <v>264</v>
      </c>
      <c r="E7" s="195" t="s">
        <v>138</v>
      </c>
      <c r="F7" s="195">
        <v>30</v>
      </c>
      <c r="G7" s="195">
        <v>1580</v>
      </c>
      <c r="H7" s="195"/>
      <c r="I7" s="195">
        <v>1580</v>
      </c>
      <c r="J7" s="195">
        <v>22.2</v>
      </c>
      <c r="K7" s="195">
        <v>4.6</v>
      </c>
      <c r="L7" s="195">
        <v>7268</v>
      </c>
      <c r="M7" s="195"/>
      <c r="N7" s="195">
        <f t="shared" si="0"/>
        <v>7268</v>
      </c>
      <c r="O7" s="195" t="s">
        <v>261</v>
      </c>
      <c r="P7" s="195">
        <v>5.3</v>
      </c>
      <c r="Q7" s="195">
        <v>8374</v>
      </c>
      <c r="R7" s="195"/>
      <c r="S7" s="195">
        <f t="shared" si="1"/>
        <v>8374</v>
      </c>
      <c r="T7" s="195" t="s">
        <v>261</v>
      </c>
      <c r="U7" s="195">
        <v>5.8</v>
      </c>
      <c r="V7" s="195">
        <v>9164</v>
      </c>
      <c r="W7" s="195"/>
      <c r="X7" s="195">
        <f t="shared" si="2"/>
        <v>9164</v>
      </c>
      <c r="Y7" s="195" t="s">
        <v>262</v>
      </c>
      <c r="Z7" s="195">
        <v>3400</v>
      </c>
      <c r="AA7" s="195"/>
      <c r="AB7" s="195">
        <v>2740</v>
      </c>
      <c r="AC7" s="195">
        <v>840</v>
      </c>
      <c r="AD7" s="195">
        <v>11</v>
      </c>
      <c r="AE7" s="93"/>
      <c r="AF7" s="195"/>
      <c r="AG7" s="195">
        <v>2017.7</v>
      </c>
      <c r="AH7" s="33"/>
    </row>
    <row r="8" ht="25" customHeight="1" spans="1:34">
      <c r="A8" s="195">
        <v>3</v>
      </c>
      <c r="B8" s="195" t="s">
        <v>162</v>
      </c>
      <c r="C8" s="195" t="s">
        <v>265</v>
      </c>
      <c r="D8" s="195" t="s">
        <v>266</v>
      </c>
      <c r="E8" s="195" t="s">
        <v>138</v>
      </c>
      <c r="F8" s="195">
        <v>20</v>
      </c>
      <c r="G8" s="195">
        <v>1539</v>
      </c>
      <c r="H8" s="195">
        <v>14</v>
      </c>
      <c r="I8" s="195">
        <v>1553</v>
      </c>
      <c r="J8" s="195">
        <v>22.4</v>
      </c>
      <c r="K8" s="195">
        <v>12</v>
      </c>
      <c r="L8" s="195">
        <v>18636</v>
      </c>
      <c r="M8" s="195">
        <v>168</v>
      </c>
      <c r="N8" s="195">
        <f t="shared" si="0"/>
        <v>18804</v>
      </c>
      <c r="O8" s="195" t="s">
        <v>261</v>
      </c>
      <c r="P8" s="195"/>
      <c r="Q8" s="195"/>
      <c r="R8" s="195"/>
      <c r="S8" s="195"/>
      <c r="T8" s="195"/>
      <c r="U8" s="195">
        <v>8</v>
      </c>
      <c r="V8" s="195">
        <v>12424</v>
      </c>
      <c r="W8" s="195">
        <v>112</v>
      </c>
      <c r="X8" s="195">
        <f t="shared" si="2"/>
        <v>12536</v>
      </c>
      <c r="Y8" s="195" t="s">
        <v>262</v>
      </c>
      <c r="Z8" s="195"/>
      <c r="AA8" s="195"/>
      <c r="AB8" s="195">
        <v>2820</v>
      </c>
      <c r="AC8" s="195">
        <v>1470</v>
      </c>
      <c r="AD8" s="195">
        <v>8</v>
      </c>
      <c r="AE8" s="93"/>
      <c r="AF8" s="195"/>
      <c r="AG8" s="195">
        <v>2018.1</v>
      </c>
      <c r="AH8" s="33"/>
    </row>
    <row r="9" ht="25" customHeight="1" spans="1:34">
      <c r="A9" s="195">
        <v>4</v>
      </c>
      <c r="B9" s="195" t="s">
        <v>162</v>
      </c>
      <c r="C9" s="195" t="s">
        <v>136</v>
      </c>
      <c r="D9" s="195" t="s">
        <v>267</v>
      </c>
      <c r="E9" s="195" t="s">
        <v>138</v>
      </c>
      <c r="F9" s="195">
        <v>24</v>
      </c>
      <c r="G9" s="195">
        <v>1290.5</v>
      </c>
      <c r="H9" s="195">
        <v>31.5</v>
      </c>
      <c r="I9" s="195">
        <v>1322</v>
      </c>
      <c r="J9" s="195">
        <v>24</v>
      </c>
      <c r="K9" s="195">
        <v>6.5</v>
      </c>
      <c r="L9" s="195">
        <v>8593</v>
      </c>
      <c r="M9" s="195">
        <v>204.75</v>
      </c>
      <c r="N9" s="195">
        <f t="shared" si="0"/>
        <v>8797.75</v>
      </c>
      <c r="O9" s="195" t="s">
        <v>261</v>
      </c>
      <c r="P9" s="195">
        <v>8.6</v>
      </c>
      <c r="Q9" s="195">
        <v>11369.2</v>
      </c>
      <c r="R9" s="195">
        <v>270.9</v>
      </c>
      <c r="S9" s="195">
        <f t="shared" si="1"/>
        <v>11640.1</v>
      </c>
      <c r="T9" s="195" t="s">
        <v>261</v>
      </c>
      <c r="U9" s="195">
        <v>8.4</v>
      </c>
      <c r="V9" s="195">
        <v>11104.8</v>
      </c>
      <c r="W9" s="195">
        <v>264.6</v>
      </c>
      <c r="X9" s="195">
        <f t="shared" si="2"/>
        <v>11369.4</v>
      </c>
      <c r="Y9" s="195" t="s">
        <v>262</v>
      </c>
      <c r="Z9" s="195">
        <v>60</v>
      </c>
      <c r="AA9" s="195"/>
      <c r="AB9" s="195">
        <v>1740</v>
      </c>
      <c r="AC9" s="195">
        <v>1200</v>
      </c>
      <c r="AD9" s="195">
        <v>6</v>
      </c>
      <c r="AE9" s="93"/>
      <c r="AF9" s="195"/>
      <c r="AG9" s="195">
        <v>2018.1</v>
      </c>
      <c r="AH9" s="33"/>
    </row>
    <row r="10" ht="25" customHeight="1" spans="1:34">
      <c r="A10" s="195">
        <v>5</v>
      </c>
      <c r="B10" s="195" t="s">
        <v>162</v>
      </c>
      <c r="C10" s="195" t="s">
        <v>143</v>
      </c>
      <c r="D10" s="195" t="s">
        <v>268</v>
      </c>
      <c r="E10" s="195" t="s">
        <v>138</v>
      </c>
      <c r="F10" s="195">
        <v>20</v>
      </c>
      <c r="G10" s="195">
        <v>1559</v>
      </c>
      <c r="H10" s="195">
        <v>36</v>
      </c>
      <c r="I10" s="195">
        <v>1595</v>
      </c>
      <c r="J10" s="195">
        <v>20.9</v>
      </c>
      <c r="K10" s="195">
        <v>6</v>
      </c>
      <c r="L10" s="195">
        <v>9570</v>
      </c>
      <c r="M10" s="195">
        <v>216</v>
      </c>
      <c r="N10" s="195">
        <f t="shared" si="0"/>
        <v>9786</v>
      </c>
      <c r="O10" s="195" t="s">
        <v>269</v>
      </c>
      <c r="P10" s="195">
        <v>5.3</v>
      </c>
      <c r="Q10" s="195">
        <v>8453.5</v>
      </c>
      <c r="R10" s="195">
        <v>190.8</v>
      </c>
      <c r="S10" s="195">
        <f t="shared" si="1"/>
        <v>8644.3</v>
      </c>
      <c r="T10" s="195" t="s">
        <v>269</v>
      </c>
      <c r="U10" s="195">
        <v>5.7</v>
      </c>
      <c r="V10" s="195">
        <v>9091.5</v>
      </c>
      <c r="W10" s="195">
        <v>205.2</v>
      </c>
      <c r="X10" s="195">
        <f t="shared" si="2"/>
        <v>9296.7</v>
      </c>
      <c r="Y10" s="195" t="s">
        <v>270</v>
      </c>
      <c r="Z10" s="195">
        <v>440</v>
      </c>
      <c r="AA10" s="195"/>
      <c r="AB10" s="195">
        <v>2730</v>
      </c>
      <c r="AC10" s="195"/>
      <c r="AD10" s="195">
        <v>10</v>
      </c>
      <c r="AE10" s="197"/>
      <c r="AF10" s="195"/>
      <c r="AG10" s="195">
        <v>2016.5</v>
      </c>
      <c r="AH10" s="33"/>
    </row>
    <row r="11" ht="25" customHeight="1" spans="1:34">
      <c r="A11" s="195">
        <v>6</v>
      </c>
      <c r="B11" s="195" t="s">
        <v>162</v>
      </c>
      <c r="C11" s="195" t="s">
        <v>271</v>
      </c>
      <c r="D11" s="195" t="s">
        <v>272</v>
      </c>
      <c r="E11" s="195" t="s">
        <v>138</v>
      </c>
      <c r="F11" s="195"/>
      <c r="G11" s="195">
        <v>1222</v>
      </c>
      <c r="H11" s="195"/>
      <c r="I11" s="195">
        <v>1222</v>
      </c>
      <c r="J11" s="195">
        <v>13.7</v>
      </c>
      <c r="K11" s="195">
        <v>6.2</v>
      </c>
      <c r="L11" s="195">
        <v>7576.4</v>
      </c>
      <c r="M11" s="195"/>
      <c r="N11" s="195">
        <f t="shared" si="0"/>
        <v>7576.4</v>
      </c>
      <c r="O11" s="195" t="s">
        <v>269</v>
      </c>
      <c r="P11" s="195"/>
      <c r="Q11" s="195"/>
      <c r="R11" s="195"/>
      <c r="S11" s="195"/>
      <c r="T11" s="195"/>
      <c r="U11" s="195">
        <v>3</v>
      </c>
      <c r="V11" s="195">
        <v>600</v>
      </c>
      <c r="W11" s="195"/>
      <c r="X11" s="195">
        <f t="shared" si="2"/>
        <v>600</v>
      </c>
      <c r="Y11" s="195" t="s">
        <v>262</v>
      </c>
      <c r="Z11" s="195"/>
      <c r="AA11" s="195"/>
      <c r="AB11" s="195">
        <v>2100</v>
      </c>
      <c r="AC11" s="195"/>
      <c r="AD11" s="195">
        <v>7</v>
      </c>
      <c r="AE11" s="93"/>
      <c r="AF11" s="195"/>
      <c r="AG11" s="195"/>
      <c r="AH11" s="33"/>
    </row>
    <row r="12" ht="25" customHeight="1" spans="1:34">
      <c r="A12" s="195">
        <v>7</v>
      </c>
      <c r="B12" s="195" t="s">
        <v>162</v>
      </c>
      <c r="C12" s="195" t="s">
        <v>273</v>
      </c>
      <c r="D12" s="195" t="s">
        <v>274</v>
      </c>
      <c r="E12" s="195" t="s">
        <v>138</v>
      </c>
      <c r="F12" s="195"/>
      <c r="G12" s="195">
        <v>736.6</v>
      </c>
      <c r="H12" s="195">
        <v>39.4</v>
      </c>
      <c r="I12" s="195">
        <v>776</v>
      </c>
      <c r="J12" s="195">
        <v>16.4</v>
      </c>
      <c r="K12" s="195">
        <v>5</v>
      </c>
      <c r="L12" s="195">
        <v>3830</v>
      </c>
      <c r="M12" s="195">
        <v>197</v>
      </c>
      <c r="N12" s="195">
        <f t="shared" si="0"/>
        <v>4027</v>
      </c>
      <c r="O12" s="195" t="s">
        <v>269</v>
      </c>
      <c r="P12" s="195"/>
      <c r="Q12" s="195"/>
      <c r="R12" s="195"/>
      <c r="S12" s="195"/>
      <c r="T12" s="195"/>
      <c r="U12" s="195"/>
      <c r="V12" s="195"/>
      <c r="W12" s="195"/>
      <c r="X12" s="195"/>
      <c r="Y12" s="195"/>
      <c r="Z12" s="195"/>
      <c r="AA12" s="195"/>
      <c r="AB12" s="195">
        <v>1422</v>
      </c>
      <c r="AC12" s="195"/>
      <c r="AD12" s="195">
        <v>7</v>
      </c>
      <c r="AE12" s="93"/>
      <c r="AF12" s="195"/>
      <c r="AG12" s="195"/>
      <c r="AH12" s="33"/>
    </row>
    <row r="13" ht="25" customHeight="1" spans="1:34">
      <c r="A13" s="195">
        <v>8</v>
      </c>
      <c r="B13" s="195" t="s">
        <v>162</v>
      </c>
      <c r="C13" s="195" t="s">
        <v>275</v>
      </c>
      <c r="D13" s="195" t="s">
        <v>276</v>
      </c>
      <c r="E13" s="195" t="s">
        <v>138</v>
      </c>
      <c r="F13" s="195"/>
      <c r="G13" s="195">
        <v>472</v>
      </c>
      <c r="H13" s="195"/>
      <c r="I13" s="195">
        <v>472</v>
      </c>
      <c r="J13" s="195">
        <v>13.3</v>
      </c>
      <c r="K13" s="195">
        <v>5.25</v>
      </c>
      <c r="L13" s="195">
        <v>2433</v>
      </c>
      <c r="M13" s="195"/>
      <c r="N13" s="195">
        <f t="shared" si="0"/>
        <v>2433</v>
      </c>
      <c r="O13" s="195" t="s">
        <v>261</v>
      </c>
      <c r="P13" s="195"/>
      <c r="Q13" s="195"/>
      <c r="R13" s="195"/>
      <c r="S13" s="195"/>
      <c r="T13" s="195"/>
      <c r="U13" s="195">
        <v>3.4</v>
      </c>
      <c r="V13" s="195">
        <v>588</v>
      </c>
      <c r="W13" s="195"/>
      <c r="X13" s="195">
        <f t="shared" ref="X13:X17" si="3">SUM(V13:W13)</f>
        <v>588</v>
      </c>
      <c r="Y13" s="195" t="s">
        <v>262</v>
      </c>
      <c r="Z13" s="195">
        <v>170</v>
      </c>
      <c r="AA13" s="195"/>
      <c r="AB13" s="195">
        <v>890</v>
      </c>
      <c r="AC13" s="195">
        <v>620</v>
      </c>
      <c r="AD13" s="195">
        <v>4</v>
      </c>
      <c r="AE13" s="93"/>
      <c r="AF13" s="195"/>
      <c r="AG13" s="195"/>
      <c r="AH13" s="33"/>
    </row>
    <row r="14" ht="25" customHeight="1" spans="1:34">
      <c r="A14" s="195">
        <v>9</v>
      </c>
      <c r="B14" s="195" t="s">
        <v>162</v>
      </c>
      <c r="C14" s="195" t="s">
        <v>277</v>
      </c>
      <c r="D14" s="195" t="s">
        <v>278</v>
      </c>
      <c r="E14" s="195" t="s">
        <v>138</v>
      </c>
      <c r="F14" s="195"/>
      <c r="G14" s="195">
        <v>751</v>
      </c>
      <c r="H14" s="195"/>
      <c r="I14" s="195">
        <v>751</v>
      </c>
      <c r="J14" s="195">
        <v>13.6</v>
      </c>
      <c r="K14" s="195">
        <v>4.8</v>
      </c>
      <c r="L14" s="195">
        <v>3604.8</v>
      </c>
      <c r="M14" s="195"/>
      <c r="N14" s="195">
        <f t="shared" si="0"/>
        <v>3604.8</v>
      </c>
      <c r="O14" s="195" t="s">
        <v>261</v>
      </c>
      <c r="P14" s="195"/>
      <c r="Q14" s="195"/>
      <c r="R14" s="195"/>
      <c r="S14" s="195"/>
      <c r="T14" s="195"/>
      <c r="U14" s="195">
        <v>9</v>
      </c>
      <c r="V14" s="195">
        <v>1863</v>
      </c>
      <c r="W14" s="195"/>
      <c r="X14" s="195">
        <f t="shared" si="3"/>
        <v>1863</v>
      </c>
      <c r="Y14" s="195" t="s">
        <v>269</v>
      </c>
      <c r="Z14" s="195"/>
      <c r="AA14" s="195"/>
      <c r="AB14" s="195">
        <v>1100</v>
      </c>
      <c r="AC14" s="195">
        <v>330</v>
      </c>
      <c r="AD14" s="195">
        <v>5</v>
      </c>
      <c r="AE14" s="93"/>
      <c r="AF14" s="195"/>
      <c r="AG14" s="195"/>
      <c r="AH14" s="33"/>
    </row>
    <row r="15" ht="25" customHeight="1" spans="1:34">
      <c r="A15" s="195">
        <v>10</v>
      </c>
      <c r="B15" s="195" t="s">
        <v>162</v>
      </c>
      <c r="C15" s="195" t="s">
        <v>279</v>
      </c>
      <c r="D15" s="195" t="s">
        <v>280</v>
      </c>
      <c r="E15" s="195" t="s">
        <v>138</v>
      </c>
      <c r="F15" s="195">
        <v>30</v>
      </c>
      <c r="G15" s="195">
        <v>210</v>
      </c>
      <c r="H15" s="195"/>
      <c r="I15" s="195">
        <v>210</v>
      </c>
      <c r="J15" s="195" t="s">
        <v>281</v>
      </c>
      <c r="K15" s="195">
        <v>15.5</v>
      </c>
      <c r="L15" s="195">
        <v>3355</v>
      </c>
      <c r="M15" s="195"/>
      <c r="N15" s="195">
        <f t="shared" si="0"/>
        <v>3355</v>
      </c>
      <c r="O15" s="195" t="s">
        <v>282</v>
      </c>
      <c r="P15" s="195">
        <v>5.9</v>
      </c>
      <c r="Q15" s="195">
        <v>1239</v>
      </c>
      <c r="R15" s="195"/>
      <c r="S15" s="195">
        <f>SUM(Q15:R15)</f>
        <v>1239</v>
      </c>
      <c r="T15" s="195" t="s">
        <v>282</v>
      </c>
      <c r="U15" s="195">
        <v>4.4</v>
      </c>
      <c r="V15" s="195">
        <v>924</v>
      </c>
      <c r="W15" s="195"/>
      <c r="X15" s="195">
        <f t="shared" si="3"/>
        <v>924</v>
      </c>
      <c r="Y15" s="195" t="s">
        <v>262</v>
      </c>
      <c r="Z15" s="195">
        <v>150</v>
      </c>
      <c r="AA15" s="195" t="s">
        <v>283</v>
      </c>
      <c r="AB15" s="195">
        <v>1200</v>
      </c>
      <c r="AC15" s="195">
        <v>1220</v>
      </c>
      <c r="AD15" s="195">
        <v>1</v>
      </c>
      <c r="AE15" s="93"/>
      <c r="AF15" s="195"/>
      <c r="AG15" s="195"/>
      <c r="AH15" s="33"/>
    </row>
    <row r="16" ht="25" customHeight="1" spans="1:34">
      <c r="A16" s="195">
        <v>11</v>
      </c>
      <c r="B16" s="195" t="s">
        <v>162</v>
      </c>
      <c r="C16" s="195" t="s">
        <v>284</v>
      </c>
      <c r="D16" s="195" t="s">
        <v>285</v>
      </c>
      <c r="E16" s="195" t="s">
        <v>138</v>
      </c>
      <c r="F16" s="195">
        <v>24</v>
      </c>
      <c r="G16" s="195">
        <v>222</v>
      </c>
      <c r="H16" s="195"/>
      <c r="I16" s="195">
        <v>222</v>
      </c>
      <c r="J16" s="195"/>
      <c r="K16" s="195">
        <v>9.2</v>
      </c>
      <c r="L16" s="195">
        <v>2042</v>
      </c>
      <c r="M16" s="195"/>
      <c r="N16" s="195">
        <f t="shared" si="0"/>
        <v>2042</v>
      </c>
      <c r="O16" s="195"/>
      <c r="P16" s="195">
        <v>7.1</v>
      </c>
      <c r="Q16" s="195">
        <v>1576</v>
      </c>
      <c r="R16" s="195"/>
      <c r="S16" s="195">
        <f>SUM(Q16:R16)</f>
        <v>1576</v>
      </c>
      <c r="T16" s="195"/>
      <c r="U16" s="195">
        <v>7.7</v>
      </c>
      <c r="V16" s="195">
        <v>1709</v>
      </c>
      <c r="W16" s="195"/>
      <c r="X16" s="195">
        <f t="shared" si="3"/>
        <v>1709</v>
      </c>
      <c r="Y16" s="195" t="s">
        <v>286</v>
      </c>
      <c r="Z16" s="195"/>
      <c r="AA16" s="195"/>
      <c r="AB16" s="195">
        <v>430</v>
      </c>
      <c r="AC16" s="195">
        <v>430</v>
      </c>
      <c r="AD16" s="195"/>
      <c r="AE16" s="93"/>
      <c r="AF16" s="195"/>
      <c r="AG16" s="195"/>
      <c r="AH16" s="33"/>
    </row>
    <row r="17" ht="25" customHeight="1" spans="1:34">
      <c r="A17" s="195">
        <v>12</v>
      </c>
      <c r="B17" s="195" t="s">
        <v>162</v>
      </c>
      <c r="C17" s="195" t="s">
        <v>287</v>
      </c>
      <c r="D17" s="195" t="s">
        <v>288</v>
      </c>
      <c r="E17" s="195" t="s">
        <v>138</v>
      </c>
      <c r="F17" s="195">
        <v>24</v>
      </c>
      <c r="G17" s="195">
        <v>426</v>
      </c>
      <c r="H17" s="195"/>
      <c r="I17" s="195">
        <v>426</v>
      </c>
      <c r="J17" s="195">
        <v>24</v>
      </c>
      <c r="K17" s="195">
        <v>15</v>
      </c>
      <c r="L17" s="195">
        <v>6390</v>
      </c>
      <c r="M17" s="195"/>
      <c r="N17" s="195">
        <f t="shared" si="0"/>
        <v>6390</v>
      </c>
      <c r="O17" s="195" t="s">
        <v>269</v>
      </c>
      <c r="P17" s="195"/>
      <c r="Q17" s="195"/>
      <c r="R17" s="195"/>
      <c r="S17" s="195"/>
      <c r="T17" s="195"/>
      <c r="U17" s="195">
        <v>9</v>
      </c>
      <c r="V17" s="195">
        <v>3834</v>
      </c>
      <c r="W17" s="195"/>
      <c r="X17" s="195">
        <f t="shared" si="3"/>
        <v>3834</v>
      </c>
      <c r="Y17" s="195"/>
      <c r="Z17" s="195"/>
      <c r="AA17" s="195"/>
      <c r="AB17" s="195"/>
      <c r="AC17" s="195"/>
      <c r="AD17" s="195"/>
      <c r="AE17" s="93"/>
      <c r="AF17" s="195"/>
      <c r="AG17" s="195"/>
      <c r="AH17" s="33"/>
    </row>
    <row r="18" ht="25" customHeight="1" spans="1:34">
      <c r="A18" s="195">
        <v>13</v>
      </c>
      <c r="B18" s="195" t="s">
        <v>162</v>
      </c>
      <c r="C18" s="195" t="s">
        <v>289</v>
      </c>
      <c r="D18" s="195" t="s">
        <v>290</v>
      </c>
      <c r="E18" s="195" t="s">
        <v>138</v>
      </c>
      <c r="F18" s="195">
        <v>12</v>
      </c>
      <c r="G18" s="195">
        <v>225.53</v>
      </c>
      <c r="H18" s="195"/>
      <c r="I18" s="195">
        <v>225.53</v>
      </c>
      <c r="J18" s="195">
        <v>12</v>
      </c>
      <c r="K18" s="195">
        <v>7</v>
      </c>
      <c r="L18" s="195">
        <v>1505.6</v>
      </c>
      <c r="M18" s="195"/>
      <c r="N18" s="195">
        <f t="shared" si="0"/>
        <v>1505.6</v>
      </c>
      <c r="O18" s="195" t="s">
        <v>269</v>
      </c>
      <c r="P18" s="195"/>
      <c r="Q18" s="195"/>
      <c r="R18" s="195"/>
      <c r="S18" s="195"/>
      <c r="T18" s="195"/>
      <c r="U18" s="195"/>
      <c r="V18" s="195"/>
      <c r="W18" s="195"/>
      <c r="X18" s="195"/>
      <c r="Y18" s="195"/>
      <c r="Z18" s="195">
        <v>360</v>
      </c>
      <c r="AA18" s="195"/>
      <c r="AB18" s="195">
        <v>451.06</v>
      </c>
      <c r="AC18" s="195"/>
      <c r="AD18" s="195"/>
      <c r="AE18" s="93"/>
      <c r="AF18" s="195"/>
      <c r="AG18" s="195">
        <v>2022.12</v>
      </c>
      <c r="AH18" s="33"/>
    </row>
    <row r="19" ht="25" customHeight="1" spans="1:34">
      <c r="A19" s="195">
        <v>14</v>
      </c>
      <c r="B19" s="195" t="s">
        <v>162</v>
      </c>
      <c r="C19" s="195" t="s">
        <v>291</v>
      </c>
      <c r="D19" s="195" t="s">
        <v>292</v>
      </c>
      <c r="E19" s="195" t="s">
        <v>138</v>
      </c>
      <c r="F19" s="195">
        <v>16</v>
      </c>
      <c r="G19" s="195">
        <v>158.84</v>
      </c>
      <c r="H19" s="195"/>
      <c r="I19" s="195">
        <v>158.84</v>
      </c>
      <c r="J19" s="195">
        <v>16</v>
      </c>
      <c r="K19" s="195">
        <v>10</v>
      </c>
      <c r="L19" s="195">
        <v>1588.6</v>
      </c>
      <c r="M19" s="195"/>
      <c r="N19" s="195">
        <f t="shared" si="0"/>
        <v>1588.6</v>
      </c>
      <c r="O19" s="195" t="s">
        <v>269</v>
      </c>
      <c r="P19" s="195"/>
      <c r="Q19" s="195"/>
      <c r="R19" s="195"/>
      <c r="S19" s="195"/>
      <c r="T19" s="33"/>
      <c r="U19" s="195"/>
      <c r="V19" s="195"/>
      <c r="W19" s="195"/>
      <c r="X19" s="195"/>
      <c r="Y19" s="195"/>
      <c r="Z19" s="195">
        <v>340</v>
      </c>
      <c r="AA19" s="195"/>
      <c r="AB19" s="195">
        <v>317.68</v>
      </c>
      <c r="AC19" s="195"/>
      <c r="AD19" s="195"/>
      <c r="AE19" s="198"/>
      <c r="AF19" s="195"/>
      <c r="AG19" s="195">
        <v>2022.12</v>
      </c>
      <c r="AH19" s="33"/>
    </row>
    <row r="20" ht="25" customHeight="1" spans="1:34">
      <c r="A20" s="33" t="s">
        <v>91</v>
      </c>
      <c r="B20" s="33"/>
      <c r="C20" s="33"/>
      <c r="D20" s="33"/>
      <c r="E20" s="199"/>
      <c r="F20" s="199">
        <f t="shared" ref="F20:AD20" si="4">SUM(F7:F19)</f>
        <v>200</v>
      </c>
      <c r="G20" s="199">
        <f t="shared" si="4"/>
        <v>10392.47</v>
      </c>
      <c r="H20" s="199">
        <f t="shared" si="4"/>
        <v>120.9</v>
      </c>
      <c r="I20" s="200">
        <f t="shared" si="4"/>
        <v>10513.37</v>
      </c>
      <c r="J20" s="199">
        <f t="shared" si="4"/>
        <v>198.5</v>
      </c>
      <c r="K20" s="199">
        <f t="shared" si="4"/>
        <v>107.05</v>
      </c>
      <c r="L20" s="199">
        <f t="shared" si="4"/>
        <v>76392.4</v>
      </c>
      <c r="M20" s="199">
        <f t="shared" si="4"/>
        <v>785.75</v>
      </c>
      <c r="N20" s="199">
        <f t="shared" si="4"/>
        <v>77178.15</v>
      </c>
      <c r="O20" s="199">
        <f t="shared" si="4"/>
        <v>0</v>
      </c>
      <c r="P20" s="199">
        <f t="shared" si="4"/>
        <v>32.2</v>
      </c>
      <c r="Q20" s="199">
        <f t="shared" si="4"/>
        <v>31011.7</v>
      </c>
      <c r="R20" s="199">
        <f t="shared" si="4"/>
        <v>461.7</v>
      </c>
      <c r="S20" s="199">
        <f t="shared" si="4"/>
        <v>31473.4</v>
      </c>
      <c r="T20" s="199">
        <f t="shared" si="4"/>
        <v>0</v>
      </c>
      <c r="U20" s="199">
        <f t="shared" si="4"/>
        <v>64.4</v>
      </c>
      <c r="V20" s="199">
        <f t="shared" si="4"/>
        <v>51302.3</v>
      </c>
      <c r="W20" s="199">
        <f t="shared" si="4"/>
        <v>581.8</v>
      </c>
      <c r="X20" s="199">
        <f t="shared" si="4"/>
        <v>51884.1</v>
      </c>
      <c r="Y20" s="199">
        <f t="shared" si="4"/>
        <v>0</v>
      </c>
      <c r="Z20" s="199">
        <f t="shared" si="4"/>
        <v>4920</v>
      </c>
      <c r="AA20" s="199">
        <f t="shared" si="4"/>
        <v>0</v>
      </c>
      <c r="AB20" s="199">
        <f t="shared" si="4"/>
        <v>17940.74</v>
      </c>
      <c r="AC20" s="199">
        <f t="shared" si="4"/>
        <v>6110</v>
      </c>
      <c r="AD20" s="199">
        <f t="shared" si="4"/>
        <v>59</v>
      </c>
      <c r="AE20" s="199"/>
      <c r="AF20" s="199"/>
      <c r="AG20" s="199"/>
      <c r="AH20" s="33"/>
    </row>
  </sheetData>
  <mergeCells count="35">
    <mergeCell ref="A1:AH1"/>
    <mergeCell ref="K2:T2"/>
    <mergeCell ref="U2:Z2"/>
    <mergeCell ref="K3:O3"/>
    <mergeCell ref="P3:T3"/>
    <mergeCell ref="L4:N4"/>
    <mergeCell ref="Q4:S4"/>
    <mergeCell ref="A20:D20"/>
    <mergeCell ref="A2:A5"/>
    <mergeCell ref="B2:B5"/>
    <mergeCell ref="C2:C5"/>
    <mergeCell ref="D2:D5"/>
    <mergeCell ref="E2:E5"/>
    <mergeCell ref="F2:F3"/>
    <mergeCell ref="F4:F5"/>
    <mergeCell ref="G4:G5"/>
    <mergeCell ref="H4:H5"/>
    <mergeCell ref="I4:I5"/>
    <mergeCell ref="J2:J3"/>
    <mergeCell ref="J4:J5"/>
    <mergeCell ref="O4:O5"/>
    <mergeCell ref="T4:T5"/>
    <mergeCell ref="U3:U4"/>
    <mergeCell ref="Y3:Y5"/>
    <mergeCell ref="Z3:Z4"/>
    <mergeCell ref="AA2:AA4"/>
    <mergeCell ref="AB2:AB4"/>
    <mergeCell ref="AC2:AC4"/>
    <mergeCell ref="AD2:AD4"/>
    <mergeCell ref="AE2:AE4"/>
    <mergeCell ref="AF2:AF4"/>
    <mergeCell ref="AG2:AG5"/>
    <mergeCell ref="AH2:AH5"/>
    <mergeCell ref="G2:I3"/>
    <mergeCell ref="V3:X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H18"/>
  <sheetViews>
    <sheetView workbookViewId="0">
      <selection activeCell="H23" sqref="H23"/>
    </sheetView>
  </sheetViews>
  <sheetFormatPr defaultColWidth="9" defaultRowHeight="13.5"/>
  <cols>
    <col min="3" max="3" width="15" customWidth="1"/>
    <col min="4" max="4" width="14.25" customWidth="1"/>
    <col min="5" max="5" width="14" customWidth="1"/>
    <col min="9" max="9" width="9.375"/>
  </cols>
  <sheetData>
    <row r="1" ht="25" customHeight="1" spans="1:60">
      <c r="A1" s="186" t="s">
        <v>293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86"/>
      <c r="M1" s="186"/>
      <c r="N1" s="186"/>
      <c r="O1" s="186"/>
      <c r="P1" s="186"/>
      <c r="Q1" s="186"/>
      <c r="R1" s="186"/>
      <c r="S1" s="186"/>
      <c r="T1" s="186"/>
      <c r="U1" s="186"/>
      <c r="V1" s="186"/>
      <c r="W1" s="186"/>
      <c r="X1" s="186"/>
      <c r="Y1" s="186"/>
      <c r="Z1" s="186"/>
      <c r="AA1" s="186"/>
      <c r="AB1" s="186"/>
      <c r="AC1" s="186"/>
      <c r="AD1" s="186"/>
      <c r="AE1" s="186"/>
      <c r="AF1" s="186"/>
      <c r="AG1" s="186"/>
      <c r="AH1" s="186"/>
      <c r="AI1" s="186"/>
      <c r="AJ1" s="186"/>
      <c r="AK1" s="186"/>
      <c r="AL1" s="186"/>
      <c r="AM1" s="186"/>
      <c r="AN1" s="186"/>
      <c r="AO1" s="186"/>
      <c r="AP1" s="186"/>
      <c r="AQ1" s="186"/>
      <c r="AR1" s="186"/>
      <c r="AS1" s="186"/>
      <c r="AT1" s="186"/>
      <c r="AU1" s="186"/>
      <c r="AV1" s="186"/>
      <c r="AW1" s="186"/>
      <c r="AX1" s="186"/>
      <c r="AY1" s="186"/>
      <c r="AZ1" s="187"/>
      <c r="BA1" s="187"/>
      <c r="BB1" s="187"/>
      <c r="BC1" s="187"/>
      <c r="BD1" s="187"/>
      <c r="BE1" s="187"/>
      <c r="BF1" s="187"/>
      <c r="BG1" s="187"/>
      <c r="BH1" s="187"/>
    </row>
    <row r="2" ht="25" customHeight="1" spans="1:60">
      <c r="A2" s="78" t="s">
        <v>1</v>
      </c>
      <c r="B2" s="188" t="s">
        <v>67</v>
      </c>
      <c r="C2" s="189" t="s">
        <v>68</v>
      </c>
      <c r="D2" s="189" t="s">
        <v>189</v>
      </c>
      <c r="E2" s="189" t="s">
        <v>190</v>
      </c>
      <c r="F2" s="189" t="s">
        <v>191</v>
      </c>
      <c r="G2" s="189" t="s">
        <v>192</v>
      </c>
      <c r="H2" s="189" t="s">
        <v>193</v>
      </c>
      <c r="I2" s="189" t="s">
        <v>194</v>
      </c>
      <c r="J2" s="189" t="s">
        <v>195</v>
      </c>
      <c r="K2" s="189" t="s">
        <v>196</v>
      </c>
      <c r="L2" s="189" t="s">
        <v>197</v>
      </c>
      <c r="M2" s="189" t="s">
        <v>198</v>
      </c>
      <c r="N2" s="189" t="s">
        <v>199</v>
      </c>
      <c r="O2" s="189" t="s">
        <v>200</v>
      </c>
      <c r="P2" s="189" t="s">
        <v>201</v>
      </c>
      <c r="Q2" s="189" t="s">
        <v>202</v>
      </c>
      <c r="R2" s="189" t="s">
        <v>203</v>
      </c>
      <c r="S2" s="189" t="s">
        <v>204</v>
      </c>
      <c r="T2" s="189" t="s">
        <v>205</v>
      </c>
      <c r="U2" s="189" t="s">
        <v>206</v>
      </c>
      <c r="V2" s="189" t="s">
        <v>207</v>
      </c>
      <c r="W2" s="189" t="s">
        <v>208</v>
      </c>
      <c r="X2" s="189" t="s">
        <v>209</v>
      </c>
      <c r="Y2" s="189" t="s">
        <v>210</v>
      </c>
      <c r="Z2" s="189" t="s">
        <v>211</v>
      </c>
      <c r="AA2" s="189" t="s">
        <v>213</v>
      </c>
      <c r="AB2" s="189" t="s">
        <v>214</v>
      </c>
      <c r="AC2" s="189" t="s">
        <v>215</v>
      </c>
      <c r="AD2" s="189" t="s">
        <v>217</v>
      </c>
      <c r="AE2" s="189" t="s">
        <v>218</v>
      </c>
      <c r="AF2" s="189" t="s">
        <v>219</v>
      </c>
      <c r="AG2" s="189" t="s">
        <v>220</v>
      </c>
      <c r="AH2" s="189" t="s">
        <v>221</v>
      </c>
      <c r="AI2" s="189" t="s">
        <v>222</v>
      </c>
      <c r="AJ2" s="189" t="s">
        <v>223</v>
      </c>
      <c r="AK2" s="189" t="s">
        <v>224</v>
      </c>
      <c r="AL2" s="189" t="s">
        <v>225</v>
      </c>
      <c r="AM2" s="189" t="s">
        <v>212</v>
      </c>
      <c r="AN2" s="189" t="s">
        <v>229</v>
      </c>
      <c r="AO2" s="189" t="s">
        <v>230</v>
      </c>
      <c r="AP2" s="189" t="s">
        <v>231</v>
      </c>
      <c r="AQ2" s="190" t="s">
        <v>232</v>
      </c>
      <c r="AR2" s="189" t="s">
        <v>233</v>
      </c>
      <c r="AS2" s="189" t="s">
        <v>234</v>
      </c>
      <c r="AT2" s="189" t="s">
        <v>235</v>
      </c>
      <c r="AU2" s="189" t="s">
        <v>236</v>
      </c>
      <c r="AV2" s="189" t="s">
        <v>237</v>
      </c>
      <c r="AW2" s="189" t="s">
        <v>238</v>
      </c>
      <c r="AX2" s="189" t="s">
        <v>239</v>
      </c>
      <c r="AY2" s="189" t="s">
        <v>240</v>
      </c>
      <c r="AZ2" s="93" t="s">
        <v>241</v>
      </c>
      <c r="BA2" s="93" t="s">
        <v>242</v>
      </c>
      <c r="BB2" s="93" t="s">
        <v>243</v>
      </c>
      <c r="BC2" s="93" t="s">
        <v>244</v>
      </c>
      <c r="BD2" s="93" t="s">
        <v>245</v>
      </c>
      <c r="BE2" s="93" t="s">
        <v>246</v>
      </c>
      <c r="BF2" s="189" t="s">
        <v>247</v>
      </c>
      <c r="BG2" s="189" t="s">
        <v>248</v>
      </c>
      <c r="BH2" s="189" t="s">
        <v>249</v>
      </c>
    </row>
    <row r="3" ht="25" customHeight="1" spans="1:60">
      <c r="A3" s="157">
        <v>1</v>
      </c>
      <c r="B3" s="191" t="s">
        <v>259</v>
      </c>
      <c r="C3" s="191" t="s">
        <v>260</v>
      </c>
      <c r="D3" s="33">
        <v>1</v>
      </c>
      <c r="E3" s="33"/>
      <c r="F3" s="33"/>
      <c r="G3" s="33">
        <v>1</v>
      </c>
      <c r="H3" s="33">
        <v>1</v>
      </c>
      <c r="I3" s="33"/>
      <c r="J3" s="33">
        <v>1</v>
      </c>
      <c r="K3" s="33"/>
      <c r="L3" s="33"/>
      <c r="M3" s="33"/>
      <c r="N3" s="33"/>
      <c r="O3" s="33"/>
      <c r="P3" s="33"/>
      <c r="Q3" s="33">
        <v>1</v>
      </c>
      <c r="R3" s="33"/>
      <c r="S3" s="33"/>
      <c r="T3" s="33"/>
      <c r="U3" s="33"/>
      <c r="V3" s="33">
        <v>1</v>
      </c>
      <c r="W3" s="33">
        <v>1</v>
      </c>
      <c r="X3" s="33">
        <v>2</v>
      </c>
      <c r="Y3" s="33">
        <v>1</v>
      </c>
      <c r="Z3" s="33"/>
      <c r="AA3" s="33"/>
      <c r="AB3" s="33"/>
      <c r="AC3" s="33"/>
      <c r="AD3" s="33">
        <v>2</v>
      </c>
      <c r="AE3" s="33">
        <v>6</v>
      </c>
      <c r="AF3" s="33"/>
      <c r="AG3" s="33"/>
      <c r="AH3" s="33"/>
      <c r="AI3" s="33">
        <v>2</v>
      </c>
      <c r="AJ3" s="33">
        <v>2</v>
      </c>
      <c r="AK3" s="33">
        <v>2</v>
      </c>
      <c r="AL3" s="33"/>
      <c r="AM3" s="33"/>
      <c r="AN3" s="33"/>
      <c r="AO3" s="33"/>
      <c r="AP3" s="33">
        <v>64</v>
      </c>
      <c r="AQ3" s="134">
        <v>80</v>
      </c>
      <c r="AR3" s="33"/>
      <c r="AS3" s="33">
        <v>8</v>
      </c>
      <c r="AT3" s="33"/>
      <c r="AU3" s="33"/>
      <c r="AV3" s="33">
        <v>0.46</v>
      </c>
      <c r="AW3" s="33"/>
      <c r="AX3" s="33">
        <v>0.26</v>
      </c>
      <c r="AY3" s="33">
        <v>0.28</v>
      </c>
      <c r="AZ3" s="33"/>
      <c r="BA3" s="33"/>
      <c r="BB3" s="33"/>
      <c r="BC3" s="33"/>
      <c r="BD3" s="33"/>
      <c r="BE3" s="33"/>
      <c r="BF3" s="33"/>
      <c r="BG3" s="33"/>
      <c r="BH3" s="33">
        <v>6</v>
      </c>
    </row>
    <row r="4" ht="25" customHeight="1" spans="1:60">
      <c r="A4" s="157">
        <v>2</v>
      </c>
      <c r="B4" s="191" t="s">
        <v>263</v>
      </c>
      <c r="C4" s="191" t="s">
        <v>264</v>
      </c>
      <c r="D4" s="33">
        <v>1</v>
      </c>
      <c r="E4" s="33"/>
      <c r="F4" s="33">
        <v>2</v>
      </c>
      <c r="G4" s="33">
        <v>1</v>
      </c>
      <c r="H4" s="33">
        <v>1</v>
      </c>
      <c r="I4" s="33"/>
      <c r="J4" s="33">
        <v>1</v>
      </c>
      <c r="K4" s="33"/>
      <c r="L4" s="33"/>
      <c r="M4" s="33"/>
      <c r="N4" s="33"/>
      <c r="O4" s="33"/>
      <c r="P4" s="33"/>
      <c r="Q4" s="33">
        <v>2</v>
      </c>
      <c r="R4" s="33"/>
      <c r="S4" s="33"/>
      <c r="T4" s="33"/>
      <c r="U4" s="33"/>
      <c r="V4" s="33">
        <v>1</v>
      </c>
      <c r="W4" s="33">
        <v>2</v>
      </c>
      <c r="X4" s="33">
        <v>2</v>
      </c>
      <c r="Y4" s="33">
        <v>1</v>
      </c>
      <c r="Z4" s="33"/>
      <c r="AA4" s="33"/>
      <c r="AB4" s="33"/>
      <c r="AC4" s="33"/>
      <c r="AD4" s="33">
        <v>2</v>
      </c>
      <c r="AE4" s="33">
        <v>12</v>
      </c>
      <c r="AF4" s="33"/>
      <c r="AG4" s="33"/>
      <c r="AH4" s="33"/>
      <c r="AI4" s="33">
        <v>2</v>
      </c>
      <c r="AJ4" s="33">
        <v>2</v>
      </c>
      <c r="AK4" s="33">
        <v>2</v>
      </c>
      <c r="AL4" s="33"/>
      <c r="AM4" s="33"/>
      <c r="AN4" s="33"/>
      <c r="AO4" s="33"/>
      <c r="AP4" s="192">
        <v>268</v>
      </c>
      <c r="AQ4" s="193">
        <v>160</v>
      </c>
      <c r="AR4" s="192"/>
      <c r="AS4" s="192">
        <v>16</v>
      </c>
      <c r="AT4" s="192"/>
      <c r="AU4" s="192">
        <v>280</v>
      </c>
      <c r="AV4" s="192">
        <v>1.5</v>
      </c>
      <c r="AW4" s="192">
        <v>0.02</v>
      </c>
      <c r="AX4" s="192">
        <v>0.8</v>
      </c>
      <c r="AY4" s="192">
        <v>0.66</v>
      </c>
      <c r="AZ4" s="33"/>
      <c r="BA4" s="33"/>
      <c r="BB4" s="33"/>
      <c r="BC4" s="33"/>
      <c r="BD4" s="33"/>
      <c r="BE4" s="33"/>
      <c r="BF4" s="33"/>
      <c r="BG4" s="33"/>
      <c r="BH4" s="33">
        <v>8</v>
      </c>
    </row>
    <row r="5" ht="25" customHeight="1" spans="1:60">
      <c r="A5" s="157">
        <v>3</v>
      </c>
      <c r="B5" s="191" t="s">
        <v>265</v>
      </c>
      <c r="C5" s="191" t="s">
        <v>266</v>
      </c>
      <c r="D5" s="33">
        <v>1</v>
      </c>
      <c r="E5" s="33"/>
      <c r="F5" s="33"/>
      <c r="G5" s="33">
        <v>1</v>
      </c>
      <c r="H5" s="33">
        <v>1</v>
      </c>
      <c r="I5" s="33"/>
      <c r="J5" s="33">
        <v>1</v>
      </c>
      <c r="K5" s="33"/>
      <c r="L5" s="33"/>
      <c r="M5" s="33"/>
      <c r="N5" s="33"/>
      <c r="O5" s="33"/>
      <c r="P5" s="33"/>
      <c r="Q5" s="33">
        <v>1</v>
      </c>
      <c r="R5" s="33"/>
      <c r="S5" s="33"/>
      <c r="T5" s="33"/>
      <c r="U5" s="33"/>
      <c r="V5" s="33">
        <v>1</v>
      </c>
      <c r="W5" s="33">
        <v>1</v>
      </c>
      <c r="X5" s="33">
        <v>2</v>
      </c>
      <c r="Y5" s="33">
        <v>1</v>
      </c>
      <c r="Z5" s="33"/>
      <c r="AA5" s="33"/>
      <c r="AB5" s="33"/>
      <c r="AC5" s="33"/>
      <c r="AD5" s="33">
        <v>2</v>
      </c>
      <c r="AE5" s="33">
        <v>6</v>
      </c>
      <c r="AF5" s="33"/>
      <c r="AG5" s="33"/>
      <c r="AH5" s="33"/>
      <c r="AI5" s="33">
        <v>4</v>
      </c>
      <c r="AJ5" s="33">
        <v>2</v>
      </c>
      <c r="AK5" s="33">
        <v>4</v>
      </c>
      <c r="AL5" s="33"/>
      <c r="AM5" s="33"/>
      <c r="AN5" s="33"/>
      <c r="AO5" s="33"/>
      <c r="AP5" s="192">
        <v>56</v>
      </c>
      <c r="AQ5" s="193">
        <v>60</v>
      </c>
      <c r="AR5" s="192"/>
      <c r="AS5" s="192">
        <v>6</v>
      </c>
      <c r="AT5" s="192"/>
      <c r="AU5" s="192"/>
      <c r="AV5" s="192">
        <v>0.36</v>
      </c>
      <c r="AW5" s="192"/>
      <c r="AX5" s="192">
        <v>0.18</v>
      </c>
      <c r="AY5" s="192">
        <v>0.21</v>
      </c>
      <c r="AZ5" s="33"/>
      <c r="BA5" s="33"/>
      <c r="BB5" s="33"/>
      <c r="BC5" s="33"/>
      <c r="BD5" s="33"/>
      <c r="BE5" s="33"/>
      <c r="BF5" s="33"/>
      <c r="BG5" s="33"/>
      <c r="BH5" s="33">
        <v>6</v>
      </c>
    </row>
    <row r="6" ht="25" customHeight="1" spans="1:60">
      <c r="A6" s="157">
        <v>4</v>
      </c>
      <c r="B6" s="191" t="s">
        <v>136</v>
      </c>
      <c r="C6" s="191" t="s">
        <v>267</v>
      </c>
      <c r="D6" s="33">
        <v>1</v>
      </c>
      <c r="E6" s="33"/>
      <c r="F6" s="33">
        <v>3</v>
      </c>
      <c r="G6" s="33">
        <v>1</v>
      </c>
      <c r="H6" s="33">
        <v>1</v>
      </c>
      <c r="I6" s="33"/>
      <c r="J6" s="33">
        <v>1</v>
      </c>
      <c r="K6" s="33">
        <v>2</v>
      </c>
      <c r="L6" s="33">
        <v>1</v>
      </c>
      <c r="M6" s="33"/>
      <c r="N6" s="33"/>
      <c r="O6" s="33">
        <v>1</v>
      </c>
      <c r="P6" s="33"/>
      <c r="Q6" s="33">
        <v>2</v>
      </c>
      <c r="R6" s="33"/>
      <c r="S6" s="33"/>
      <c r="T6" s="33"/>
      <c r="U6" s="33"/>
      <c r="V6" s="33">
        <v>2</v>
      </c>
      <c r="W6" s="33">
        <v>1</v>
      </c>
      <c r="X6" s="33">
        <v>2</v>
      </c>
      <c r="Y6" s="33">
        <v>1</v>
      </c>
      <c r="Z6" s="33"/>
      <c r="AA6" s="33"/>
      <c r="AB6" s="33"/>
      <c r="AC6" s="33"/>
      <c r="AD6" s="33">
        <v>2</v>
      </c>
      <c r="AE6" s="33">
        <v>8</v>
      </c>
      <c r="AF6" s="33"/>
      <c r="AG6" s="33"/>
      <c r="AH6" s="33"/>
      <c r="AI6" s="33">
        <v>3</v>
      </c>
      <c r="AJ6" s="33">
        <v>5</v>
      </c>
      <c r="AK6" s="33">
        <v>3</v>
      </c>
      <c r="AL6" s="33"/>
      <c r="AM6" s="33"/>
      <c r="AN6" s="33"/>
      <c r="AO6" s="33"/>
      <c r="AP6" s="192">
        <v>46</v>
      </c>
      <c r="AQ6" s="193">
        <v>40</v>
      </c>
      <c r="AR6" s="192"/>
      <c r="AS6" s="192">
        <v>6</v>
      </c>
      <c r="AT6" s="192"/>
      <c r="AU6" s="192">
        <v>240</v>
      </c>
      <c r="AV6" s="192">
        <v>0.24</v>
      </c>
      <c r="AW6" s="192"/>
      <c r="AX6" s="192">
        <v>0.12</v>
      </c>
      <c r="AY6" s="192">
        <v>0.16</v>
      </c>
      <c r="AZ6" s="33"/>
      <c r="BA6" s="33"/>
      <c r="BB6" s="33"/>
      <c r="BC6" s="33"/>
      <c r="BD6" s="33"/>
      <c r="BE6" s="33"/>
      <c r="BF6" s="33"/>
      <c r="BG6" s="33"/>
      <c r="BH6" s="33">
        <v>4</v>
      </c>
    </row>
    <row r="7" ht="25" customHeight="1" spans="1:60">
      <c r="A7" s="157">
        <v>5</v>
      </c>
      <c r="B7" s="191" t="s">
        <v>143</v>
      </c>
      <c r="C7" s="191" t="s">
        <v>268</v>
      </c>
      <c r="D7" s="33">
        <v>2</v>
      </c>
      <c r="E7" s="33"/>
      <c r="F7" s="33">
        <v>2</v>
      </c>
      <c r="G7" s="33">
        <v>2</v>
      </c>
      <c r="H7" s="33">
        <v>1</v>
      </c>
      <c r="I7" s="33"/>
      <c r="J7" s="33">
        <v>2</v>
      </c>
      <c r="K7" s="33">
        <v>2</v>
      </c>
      <c r="L7" s="33">
        <v>1</v>
      </c>
      <c r="M7" s="33"/>
      <c r="N7" s="33"/>
      <c r="O7" s="33">
        <v>3</v>
      </c>
      <c r="P7" s="33"/>
      <c r="Q7" s="33">
        <v>2</v>
      </c>
      <c r="R7" s="33"/>
      <c r="S7" s="33"/>
      <c r="T7" s="33"/>
      <c r="U7" s="33"/>
      <c r="V7" s="33">
        <v>3</v>
      </c>
      <c r="W7" s="33">
        <v>3</v>
      </c>
      <c r="X7" s="33">
        <v>2</v>
      </c>
      <c r="Y7" s="33">
        <v>5</v>
      </c>
      <c r="Z7" s="33"/>
      <c r="AA7" s="33"/>
      <c r="AB7" s="33"/>
      <c r="AC7" s="33"/>
      <c r="AD7" s="33">
        <v>2</v>
      </c>
      <c r="AE7" s="33">
        <v>12</v>
      </c>
      <c r="AF7" s="33"/>
      <c r="AG7" s="33"/>
      <c r="AH7" s="33"/>
      <c r="AI7" s="33">
        <v>4</v>
      </c>
      <c r="AJ7" s="33">
        <v>5</v>
      </c>
      <c r="AK7" s="33">
        <v>5</v>
      </c>
      <c r="AL7" s="33"/>
      <c r="AM7" s="33"/>
      <c r="AN7" s="33"/>
      <c r="AO7" s="33"/>
      <c r="AP7" s="192">
        <v>80</v>
      </c>
      <c r="AQ7" s="193">
        <v>220</v>
      </c>
      <c r="AR7" s="192"/>
      <c r="AS7" s="192">
        <v>12</v>
      </c>
      <c r="AT7" s="192"/>
      <c r="AU7" s="192">
        <v>290</v>
      </c>
      <c r="AV7" s="192">
        <v>0.52</v>
      </c>
      <c r="AW7" s="192">
        <v>0.04</v>
      </c>
      <c r="AX7" s="192">
        <v>0.36</v>
      </c>
      <c r="AY7" s="192">
        <v>0.38</v>
      </c>
      <c r="AZ7" s="33"/>
      <c r="BA7" s="33"/>
      <c r="BB7" s="33"/>
      <c r="BC7" s="33"/>
      <c r="BD7" s="33"/>
      <c r="BE7" s="33"/>
      <c r="BF7" s="33"/>
      <c r="BG7" s="33"/>
      <c r="BH7" s="33"/>
    </row>
    <row r="8" ht="25" customHeight="1" spans="1:60">
      <c r="A8" s="157">
        <v>6</v>
      </c>
      <c r="B8" s="191" t="s">
        <v>271</v>
      </c>
      <c r="C8" s="191" t="s">
        <v>272</v>
      </c>
      <c r="D8" s="33"/>
      <c r="E8" s="33"/>
      <c r="F8" s="33"/>
      <c r="G8" s="33"/>
      <c r="H8" s="33"/>
      <c r="I8" s="33"/>
      <c r="J8" s="33"/>
      <c r="K8" s="33"/>
      <c r="L8" s="33"/>
      <c r="M8" s="33"/>
      <c r="N8" s="33"/>
      <c r="O8" s="33"/>
      <c r="P8" s="33"/>
      <c r="Q8" s="33"/>
      <c r="R8" s="33"/>
      <c r="S8" s="33">
        <v>4</v>
      </c>
      <c r="T8" s="33"/>
      <c r="U8" s="33"/>
      <c r="V8" s="33"/>
      <c r="W8" s="33"/>
      <c r="X8" s="33"/>
      <c r="Y8" s="33"/>
      <c r="Z8" s="33">
        <v>2</v>
      </c>
      <c r="AA8" s="33"/>
      <c r="AB8" s="33"/>
      <c r="AC8" s="33"/>
      <c r="AD8" s="33"/>
      <c r="AE8" s="33"/>
      <c r="AF8" s="33"/>
      <c r="AG8" s="33">
        <v>4</v>
      </c>
      <c r="AH8" s="33"/>
      <c r="AI8" s="33">
        <v>1</v>
      </c>
      <c r="AJ8" s="33">
        <v>1</v>
      </c>
      <c r="AK8" s="33"/>
      <c r="AL8" s="33"/>
      <c r="AM8" s="33"/>
      <c r="AN8" s="33"/>
      <c r="AO8" s="33"/>
      <c r="AP8" s="192">
        <v>20</v>
      </c>
      <c r="AQ8" s="193">
        <v>16</v>
      </c>
      <c r="AR8" s="192"/>
      <c r="AS8" s="192"/>
      <c r="AT8" s="192"/>
      <c r="AU8" s="192"/>
      <c r="AV8" s="192"/>
      <c r="AW8" s="192"/>
      <c r="AX8" s="192"/>
      <c r="AY8" s="192"/>
      <c r="AZ8" s="33"/>
      <c r="BA8" s="33"/>
      <c r="BB8" s="33"/>
      <c r="BC8" s="33"/>
      <c r="BD8" s="33"/>
      <c r="BE8" s="33"/>
      <c r="BF8" s="33"/>
      <c r="BG8" s="33"/>
      <c r="BH8" s="33"/>
    </row>
    <row r="9" ht="25" customHeight="1" spans="1:60">
      <c r="A9" s="157">
        <v>7</v>
      </c>
      <c r="B9" s="191" t="s">
        <v>273</v>
      </c>
      <c r="C9" s="191" t="s">
        <v>274</v>
      </c>
      <c r="D9" s="33"/>
      <c r="E9" s="33"/>
      <c r="F9" s="33"/>
      <c r="G9" s="33"/>
      <c r="H9" s="33"/>
      <c r="I9" s="33"/>
      <c r="J9" s="33"/>
      <c r="K9" s="33"/>
      <c r="L9" s="33"/>
      <c r="M9" s="33"/>
      <c r="N9" s="33"/>
      <c r="O9" s="33"/>
      <c r="P9" s="33"/>
      <c r="Q9" s="33"/>
      <c r="R9" s="33"/>
      <c r="S9" s="33"/>
      <c r="T9" s="33"/>
      <c r="U9" s="33"/>
      <c r="V9" s="33"/>
      <c r="W9" s="33"/>
      <c r="X9" s="33">
        <v>2</v>
      </c>
      <c r="Y9" s="33"/>
      <c r="Z9" s="33"/>
      <c r="AA9" s="33"/>
      <c r="AB9" s="33"/>
      <c r="AC9" s="33"/>
      <c r="AD9" s="33">
        <v>2</v>
      </c>
      <c r="AE9" s="33"/>
      <c r="AF9" s="33"/>
      <c r="AG9" s="33"/>
      <c r="AH9" s="33"/>
      <c r="AI9" s="33"/>
      <c r="AJ9" s="33"/>
      <c r="AK9" s="33"/>
      <c r="AL9" s="33"/>
      <c r="AM9" s="33"/>
      <c r="AN9" s="33"/>
      <c r="AO9" s="33"/>
      <c r="AP9" s="192"/>
      <c r="AQ9" s="193"/>
      <c r="AR9" s="192"/>
      <c r="AS9" s="192"/>
      <c r="AT9" s="192"/>
      <c r="AU9" s="192"/>
      <c r="AV9" s="192"/>
      <c r="AW9" s="192"/>
      <c r="AX9" s="192"/>
      <c r="AY9" s="192"/>
      <c r="AZ9" s="33"/>
      <c r="BA9" s="33"/>
      <c r="BB9" s="33"/>
      <c r="BC9" s="33"/>
      <c r="BD9" s="33"/>
      <c r="BE9" s="33"/>
      <c r="BF9" s="33"/>
      <c r="BG9" s="33"/>
      <c r="BH9" s="33"/>
    </row>
    <row r="10" ht="25" customHeight="1" spans="1:60">
      <c r="A10" s="157">
        <v>8</v>
      </c>
      <c r="B10" s="191" t="s">
        <v>275</v>
      </c>
      <c r="C10" s="191" t="s">
        <v>276</v>
      </c>
      <c r="D10" s="33"/>
      <c r="E10" s="33"/>
      <c r="F10" s="33"/>
      <c r="G10" s="33"/>
      <c r="H10" s="33"/>
      <c r="I10" s="33"/>
      <c r="J10" s="33"/>
      <c r="K10" s="33"/>
      <c r="L10" s="33"/>
      <c r="M10" s="33"/>
      <c r="N10" s="33"/>
      <c r="O10" s="33"/>
      <c r="P10" s="33"/>
      <c r="Q10" s="33"/>
      <c r="R10" s="33"/>
      <c r="S10" s="33"/>
      <c r="T10" s="33"/>
      <c r="U10" s="33"/>
      <c r="V10" s="33"/>
      <c r="W10" s="33"/>
      <c r="X10" s="33">
        <v>1</v>
      </c>
      <c r="Y10" s="33"/>
      <c r="Z10" s="33"/>
      <c r="AA10" s="33"/>
      <c r="AB10" s="33"/>
      <c r="AC10" s="33"/>
      <c r="AD10" s="33">
        <v>1</v>
      </c>
      <c r="AE10" s="33"/>
      <c r="AF10" s="33"/>
      <c r="AG10" s="33"/>
      <c r="AH10" s="33"/>
      <c r="AI10" s="33"/>
      <c r="AJ10" s="33"/>
      <c r="AK10" s="33"/>
      <c r="AL10" s="33"/>
      <c r="AM10" s="33"/>
      <c r="AN10" s="33"/>
      <c r="AO10" s="33"/>
      <c r="AP10" s="192">
        <v>18</v>
      </c>
      <c r="AQ10" s="193">
        <v>2</v>
      </c>
      <c r="AR10" s="192"/>
      <c r="AS10" s="192"/>
      <c r="AT10" s="192"/>
      <c r="AU10" s="192"/>
      <c r="AV10" s="192"/>
      <c r="AW10" s="192"/>
      <c r="AX10" s="192"/>
      <c r="AY10" s="192"/>
      <c r="AZ10" s="33"/>
      <c r="BA10" s="33"/>
      <c r="BB10" s="33"/>
      <c r="BC10" s="33"/>
      <c r="BD10" s="33"/>
      <c r="BE10" s="33"/>
      <c r="BF10" s="33"/>
      <c r="BG10" s="33"/>
      <c r="BH10" s="33"/>
    </row>
    <row r="11" ht="25" customHeight="1" spans="1:60">
      <c r="A11" s="157">
        <v>9</v>
      </c>
      <c r="B11" s="191" t="s">
        <v>277</v>
      </c>
      <c r="C11" s="191" t="s">
        <v>278</v>
      </c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>
        <v>1</v>
      </c>
      <c r="X11" s="33"/>
      <c r="Y11" s="33"/>
      <c r="Z11" s="33"/>
      <c r="AA11" s="33"/>
      <c r="AB11" s="33"/>
      <c r="AC11" s="33"/>
      <c r="AD11" s="33"/>
      <c r="AE11" s="33"/>
      <c r="AF11" s="33"/>
      <c r="AG11" s="33"/>
      <c r="AH11" s="33"/>
      <c r="AI11" s="33"/>
      <c r="AJ11" s="33"/>
      <c r="AK11" s="33"/>
      <c r="AL11" s="33"/>
      <c r="AM11" s="33"/>
      <c r="AN11" s="33"/>
      <c r="AO11" s="33"/>
      <c r="AP11" s="192"/>
      <c r="AQ11" s="193"/>
      <c r="AR11" s="192"/>
      <c r="AS11" s="192"/>
      <c r="AT11" s="192"/>
      <c r="AU11" s="192"/>
      <c r="AV11" s="192"/>
      <c r="AW11" s="192"/>
      <c r="AX11" s="192"/>
      <c r="AY11" s="192"/>
      <c r="AZ11" s="33"/>
      <c r="BA11" s="33"/>
      <c r="BB11" s="33"/>
      <c r="BC11" s="33"/>
      <c r="BD11" s="33"/>
      <c r="BE11" s="33"/>
      <c r="BF11" s="33"/>
      <c r="BG11" s="33"/>
      <c r="BH11" s="33"/>
    </row>
    <row r="12" ht="25" customHeight="1" spans="1:60">
      <c r="A12" s="157">
        <v>10</v>
      </c>
      <c r="B12" s="191" t="s">
        <v>279</v>
      </c>
      <c r="C12" s="191" t="s">
        <v>280</v>
      </c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3"/>
      <c r="Q12" s="33"/>
      <c r="R12" s="33"/>
      <c r="S12" s="33"/>
      <c r="T12" s="33"/>
      <c r="U12" s="33"/>
      <c r="V12" s="33"/>
      <c r="W12" s="33"/>
      <c r="X12" s="33"/>
      <c r="Y12" s="33"/>
      <c r="Z12" s="33"/>
      <c r="AA12" s="33"/>
      <c r="AB12" s="33"/>
      <c r="AC12" s="33"/>
      <c r="AD12" s="33"/>
      <c r="AE12" s="33"/>
      <c r="AF12" s="33"/>
      <c r="AG12" s="33"/>
      <c r="AH12" s="33"/>
      <c r="AI12" s="33"/>
      <c r="AJ12" s="33"/>
      <c r="AK12" s="33"/>
      <c r="AL12" s="33"/>
      <c r="AM12" s="33"/>
      <c r="AN12" s="33"/>
      <c r="AO12" s="33"/>
      <c r="AP12" s="192"/>
      <c r="AQ12" s="193"/>
      <c r="AR12" s="192"/>
      <c r="AS12" s="192"/>
      <c r="AT12" s="192"/>
      <c r="AU12" s="192"/>
      <c r="AV12" s="192"/>
      <c r="AW12" s="192"/>
      <c r="AX12" s="192"/>
      <c r="AY12" s="192"/>
      <c r="AZ12" s="33"/>
      <c r="BA12" s="33"/>
      <c r="BB12" s="33"/>
      <c r="BC12" s="33"/>
      <c r="BD12" s="33"/>
      <c r="BE12" s="33"/>
      <c r="BF12" s="33"/>
      <c r="BG12" s="33"/>
      <c r="BH12" s="33"/>
    </row>
    <row r="13" ht="25" customHeight="1" spans="1:60">
      <c r="A13" s="157">
        <v>11</v>
      </c>
      <c r="B13" s="191" t="s">
        <v>284</v>
      </c>
      <c r="C13" s="191" t="s">
        <v>285</v>
      </c>
      <c r="D13" s="33"/>
      <c r="E13" s="33"/>
      <c r="F13" s="33"/>
      <c r="G13" s="33"/>
      <c r="H13" s="33"/>
      <c r="I13" s="33"/>
      <c r="J13" s="33"/>
      <c r="K13" s="33"/>
      <c r="L13" s="33"/>
      <c r="M13" s="33"/>
      <c r="N13" s="33"/>
      <c r="O13" s="33"/>
      <c r="P13" s="33"/>
      <c r="Q13" s="33"/>
      <c r="R13" s="33"/>
      <c r="S13" s="33"/>
      <c r="T13" s="33"/>
      <c r="U13" s="33"/>
      <c r="V13" s="33"/>
      <c r="W13" s="33">
        <v>1</v>
      </c>
      <c r="X13" s="33"/>
      <c r="Y13" s="33"/>
      <c r="Z13" s="33"/>
      <c r="AA13" s="33"/>
      <c r="AB13" s="33"/>
      <c r="AC13" s="33"/>
      <c r="AD13" s="33"/>
      <c r="AE13" s="33">
        <v>2</v>
      </c>
      <c r="AF13" s="33"/>
      <c r="AG13" s="33"/>
      <c r="AH13" s="33"/>
      <c r="AI13" s="33"/>
      <c r="AJ13" s="33"/>
      <c r="AK13" s="33"/>
      <c r="AL13" s="33"/>
      <c r="AM13" s="33"/>
      <c r="AN13" s="33"/>
      <c r="AO13" s="33"/>
      <c r="AP13" s="192">
        <v>20</v>
      </c>
      <c r="AQ13" s="193">
        <v>1</v>
      </c>
      <c r="AR13" s="192"/>
      <c r="AS13" s="192">
        <v>2</v>
      </c>
      <c r="AT13" s="192"/>
      <c r="AU13" s="192"/>
      <c r="AV13" s="192"/>
      <c r="AW13" s="192"/>
      <c r="AX13" s="192">
        <v>0.03</v>
      </c>
      <c r="AY13" s="192">
        <v>0.02</v>
      </c>
      <c r="AZ13" s="33"/>
      <c r="BA13" s="33"/>
      <c r="BB13" s="33"/>
      <c r="BC13" s="33"/>
      <c r="BD13" s="33"/>
      <c r="BE13" s="33"/>
      <c r="BF13" s="33"/>
      <c r="BG13" s="33"/>
      <c r="BH13" s="33"/>
    </row>
    <row r="14" ht="25" customHeight="1" spans="1:60">
      <c r="A14" s="157">
        <v>12</v>
      </c>
      <c r="B14" s="191" t="s">
        <v>287</v>
      </c>
      <c r="C14" s="191" t="s">
        <v>288</v>
      </c>
      <c r="D14" s="33">
        <v>1</v>
      </c>
      <c r="E14" s="33"/>
      <c r="F14" s="33">
        <v>2</v>
      </c>
      <c r="G14" s="33">
        <v>1</v>
      </c>
      <c r="H14" s="33">
        <v>1</v>
      </c>
      <c r="I14" s="33"/>
      <c r="J14" s="33">
        <v>1</v>
      </c>
      <c r="K14" s="33">
        <v>1</v>
      </c>
      <c r="L14" s="33"/>
      <c r="M14" s="33"/>
      <c r="N14" s="33"/>
      <c r="O14" s="33">
        <v>1</v>
      </c>
      <c r="P14" s="33"/>
      <c r="Q14" s="33">
        <v>1</v>
      </c>
      <c r="R14" s="33"/>
      <c r="S14" s="33"/>
      <c r="T14" s="33"/>
      <c r="U14" s="33"/>
      <c r="V14" s="33">
        <v>1</v>
      </c>
      <c r="W14" s="33">
        <v>1</v>
      </c>
      <c r="X14" s="33">
        <v>1</v>
      </c>
      <c r="Y14" s="33">
        <v>1</v>
      </c>
      <c r="Z14" s="33"/>
      <c r="AA14" s="33"/>
      <c r="AB14" s="33"/>
      <c r="AC14" s="33"/>
      <c r="AD14" s="33">
        <v>1</v>
      </c>
      <c r="AE14" s="33">
        <v>1</v>
      </c>
      <c r="AF14" s="33"/>
      <c r="AG14" s="33"/>
      <c r="AH14" s="33"/>
      <c r="AI14" s="33">
        <v>2</v>
      </c>
      <c r="AJ14" s="33">
        <v>1</v>
      </c>
      <c r="AK14" s="33">
        <v>1</v>
      </c>
      <c r="AL14" s="33"/>
      <c r="AM14" s="33"/>
      <c r="AN14" s="33"/>
      <c r="AO14" s="33"/>
      <c r="AP14" s="192">
        <v>40</v>
      </c>
      <c r="AQ14" s="193">
        <v>4</v>
      </c>
      <c r="AR14" s="192"/>
      <c r="AS14" s="192">
        <v>6</v>
      </c>
      <c r="AT14" s="192"/>
      <c r="AU14" s="192"/>
      <c r="AV14" s="192"/>
      <c r="AW14" s="192"/>
      <c r="AX14" s="192">
        <v>0.6</v>
      </c>
      <c r="AY14" s="192">
        <v>0.12</v>
      </c>
      <c r="AZ14" s="33"/>
      <c r="BA14" s="33"/>
      <c r="BB14" s="33"/>
      <c r="BC14" s="33"/>
      <c r="BD14" s="33"/>
      <c r="BE14" s="33"/>
      <c r="BF14" s="33"/>
      <c r="BG14" s="33"/>
      <c r="BH14" s="33"/>
    </row>
    <row r="15" ht="25" customHeight="1" spans="1:60">
      <c r="A15" s="157">
        <v>13</v>
      </c>
      <c r="B15" s="191" t="s">
        <v>289</v>
      </c>
      <c r="C15" s="191" t="s">
        <v>290</v>
      </c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192"/>
      <c r="AQ15" s="193"/>
      <c r="AR15" s="192"/>
      <c r="AS15" s="192"/>
      <c r="AT15" s="192"/>
      <c r="AU15" s="192"/>
      <c r="AV15" s="192"/>
      <c r="AW15" s="192"/>
      <c r="AX15" s="192"/>
      <c r="AY15" s="192"/>
      <c r="AZ15" s="33"/>
      <c r="BA15" s="33"/>
      <c r="BB15" s="33"/>
      <c r="BC15" s="33"/>
      <c r="BD15" s="33"/>
      <c r="BE15" s="33"/>
      <c r="BF15" s="33"/>
      <c r="BG15" s="33"/>
      <c r="BH15" s="33"/>
    </row>
    <row r="16" ht="25" customHeight="1" spans="1:60">
      <c r="A16" s="157">
        <v>14</v>
      </c>
      <c r="B16" s="191" t="s">
        <v>291</v>
      </c>
      <c r="C16" s="191" t="s">
        <v>292</v>
      </c>
      <c r="D16" s="72"/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192"/>
      <c r="AQ16" s="193"/>
      <c r="AR16" s="192"/>
      <c r="AS16" s="192"/>
      <c r="AT16" s="192"/>
      <c r="AU16" s="192"/>
      <c r="AV16" s="192"/>
      <c r="AW16" s="192"/>
      <c r="AX16" s="192"/>
      <c r="AY16" s="192"/>
      <c r="AZ16" s="33"/>
      <c r="BA16" s="33"/>
      <c r="BB16" s="33"/>
      <c r="BC16" s="33"/>
      <c r="BD16" s="33"/>
      <c r="BE16" s="33"/>
      <c r="BF16" s="33"/>
      <c r="BG16" s="33"/>
      <c r="BH16" s="33"/>
    </row>
    <row r="17" ht="25" customHeight="1" spans="1:60">
      <c r="A17" s="78"/>
      <c r="B17" s="194" t="s">
        <v>91</v>
      </c>
      <c r="C17" s="194"/>
      <c r="D17" s="33">
        <f t="shared" ref="D17:BH17" si="0">SUM(D3:D15)</f>
        <v>7</v>
      </c>
      <c r="E17" s="33">
        <f t="shared" si="0"/>
        <v>0</v>
      </c>
      <c r="F17" s="33">
        <f t="shared" si="0"/>
        <v>9</v>
      </c>
      <c r="G17" s="33">
        <f t="shared" si="0"/>
        <v>7</v>
      </c>
      <c r="H17" s="33">
        <f t="shared" si="0"/>
        <v>6</v>
      </c>
      <c r="I17" s="33">
        <f t="shared" si="0"/>
        <v>0</v>
      </c>
      <c r="J17" s="33">
        <f t="shared" si="0"/>
        <v>7</v>
      </c>
      <c r="K17" s="33">
        <f t="shared" si="0"/>
        <v>5</v>
      </c>
      <c r="L17" s="33">
        <f t="shared" si="0"/>
        <v>2</v>
      </c>
      <c r="M17" s="33">
        <f t="shared" si="0"/>
        <v>0</v>
      </c>
      <c r="N17" s="33">
        <f t="shared" si="0"/>
        <v>0</v>
      </c>
      <c r="O17" s="33">
        <f t="shared" si="0"/>
        <v>5</v>
      </c>
      <c r="P17" s="33">
        <f t="shared" si="0"/>
        <v>0</v>
      </c>
      <c r="Q17" s="33">
        <f t="shared" si="0"/>
        <v>9</v>
      </c>
      <c r="R17" s="33">
        <f t="shared" si="0"/>
        <v>0</v>
      </c>
      <c r="S17" s="33">
        <f t="shared" si="0"/>
        <v>4</v>
      </c>
      <c r="T17" s="33">
        <f t="shared" si="0"/>
        <v>0</v>
      </c>
      <c r="U17" s="33">
        <f t="shared" si="0"/>
        <v>0</v>
      </c>
      <c r="V17" s="33">
        <f t="shared" si="0"/>
        <v>9</v>
      </c>
      <c r="W17" s="33">
        <f t="shared" si="0"/>
        <v>11</v>
      </c>
      <c r="X17" s="33">
        <f t="shared" si="0"/>
        <v>14</v>
      </c>
      <c r="Y17" s="33">
        <f t="shared" si="0"/>
        <v>10</v>
      </c>
      <c r="Z17" s="33">
        <f t="shared" si="0"/>
        <v>2</v>
      </c>
      <c r="AA17" s="33">
        <f t="shared" si="0"/>
        <v>0</v>
      </c>
      <c r="AB17" s="33">
        <f t="shared" si="0"/>
        <v>0</v>
      </c>
      <c r="AC17" s="33">
        <f t="shared" si="0"/>
        <v>0</v>
      </c>
      <c r="AD17" s="33">
        <f t="shared" si="0"/>
        <v>14</v>
      </c>
      <c r="AE17" s="33">
        <f t="shared" si="0"/>
        <v>47</v>
      </c>
      <c r="AF17" s="33">
        <f t="shared" si="0"/>
        <v>0</v>
      </c>
      <c r="AG17" s="33">
        <f t="shared" si="0"/>
        <v>4</v>
      </c>
      <c r="AH17" s="33">
        <f t="shared" si="0"/>
        <v>0</v>
      </c>
      <c r="AI17" s="33">
        <f t="shared" si="0"/>
        <v>18</v>
      </c>
      <c r="AJ17" s="33">
        <f t="shared" si="0"/>
        <v>18</v>
      </c>
      <c r="AK17" s="33">
        <f t="shared" si="0"/>
        <v>17</v>
      </c>
      <c r="AL17" s="33">
        <f t="shared" si="0"/>
        <v>0</v>
      </c>
      <c r="AM17" s="33">
        <f t="shared" si="0"/>
        <v>0</v>
      </c>
      <c r="AN17" s="33">
        <f t="shared" si="0"/>
        <v>0</v>
      </c>
      <c r="AO17" s="33">
        <f t="shared" si="0"/>
        <v>0</v>
      </c>
      <c r="AP17" s="33">
        <f t="shared" si="0"/>
        <v>612</v>
      </c>
      <c r="AQ17" s="33">
        <f t="shared" si="0"/>
        <v>583</v>
      </c>
      <c r="AR17" s="33">
        <f t="shared" si="0"/>
        <v>0</v>
      </c>
      <c r="AS17" s="33">
        <f t="shared" si="0"/>
        <v>56</v>
      </c>
      <c r="AT17" s="33">
        <f t="shared" si="0"/>
        <v>0</v>
      </c>
      <c r="AU17" s="33">
        <f t="shared" si="0"/>
        <v>810</v>
      </c>
      <c r="AV17" s="33">
        <f t="shared" si="0"/>
        <v>3.08</v>
      </c>
      <c r="AW17" s="33">
        <f t="shared" si="0"/>
        <v>0.06</v>
      </c>
      <c r="AX17" s="33">
        <f t="shared" si="0"/>
        <v>2.35</v>
      </c>
      <c r="AY17" s="33">
        <f t="shared" si="0"/>
        <v>1.83</v>
      </c>
      <c r="AZ17" s="33">
        <f t="shared" si="0"/>
        <v>0</v>
      </c>
      <c r="BA17" s="33">
        <f t="shared" si="0"/>
        <v>0</v>
      </c>
      <c r="BB17" s="33">
        <f t="shared" si="0"/>
        <v>0</v>
      </c>
      <c r="BC17" s="33">
        <f t="shared" si="0"/>
        <v>0</v>
      </c>
      <c r="BD17" s="33">
        <f t="shared" si="0"/>
        <v>0</v>
      </c>
      <c r="BE17" s="33">
        <f t="shared" si="0"/>
        <v>0</v>
      </c>
      <c r="BF17" s="33">
        <f t="shared" si="0"/>
        <v>0</v>
      </c>
      <c r="BG17" s="33">
        <f t="shared" si="0"/>
        <v>0</v>
      </c>
      <c r="BH17" s="33">
        <f t="shared" si="0"/>
        <v>24</v>
      </c>
    </row>
    <row r="18" ht="25" customHeight="1"/>
  </sheetData>
  <mergeCells count="2">
    <mergeCell ref="A1:AY1"/>
    <mergeCell ref="B17:C17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7"/>
  <sheetViews>
    <sheetView workbookViewId="0">
      <selection activeCell="B23" sqref="B23:B26"/>
    </sheetView>
  </sheetViews>
  <sheetFormatPr defaultColWidth="9" defaultRowHeight="13.5" outlineLevelCol="6"/>
  <cols>
    <col min="1" max="1" width="6.125" customWidth="1"/>
    <col min="4" max="4" width="15" customWidth="1"/>
    <col min="5" max="5" width="14.25" customWidth="1"/>
    <col min="6" max="6" width="14" customWidth="1"/>
    <col min="10" max="10" width="9.375"/>
  </cols>
  <sheetData>
    <row r="1" ht="25" customHeight="1" spans="1:7">
      <c r="B1" s="74" t="s">
        <v>294</v>
      </c>
      <c r="C1" s="74"/>
      <c r="D1" s="74"/>
      <c r="E1" s="74"/>
      <c r="F1" s="74"/>
      <c r="G1" s="74"/>
    </row>
    <row r="2" ht="25" customHeight="1" spans="1:7">
      <c r="A2" s="157" t="s">
        <v>1</v>
      </c>
      <c r="B2" s="158" t="s">
        <v>295</v>
      </c>
      <c r="C2" s="159"/>
      <c r="D2" s="44" t="s">
        <v>147</v>
      </c>
      <c r="E2" s="160" t="s">
        <v>296</v>
      </c>
      <c r="F2" s="92" t="s">
        <v>297</v>
      </c>
      <c r="G2" s="44" t="s">
        <v>7</v>
      </c>
    </row>
    <row r="3" ht="25" customHeight="1" spans="1:7">
      <c r="A3" s="161">
        <v>1</v>
      </c>
      <c r="B3" s="162" t="s">
        <v>298</v>
      </c>
      <c r="C3" s="163" t="s">
        <v>299</v>
      </c>
      <c r="D3" s="164" t="s">
        <v>300</v>
      </c>
      <c r="E3" s="33">
        <v>38755</v>
      </c>
      <c r="F3" s="165" t="s">
        <v>298</v>
      </c>
      <c r="G3" s="166"/>
    </row>
    <row r="4" ht="25" customHeight="1" spans="1:7">
      <c r="A4" s="161">
        <v>2</v>
      </c>
      <c r="B4" s="167"/>
      <c r="C4" s="94" t="s">
        <v>301</v>
      </c>
      <c r="D4" s="164" t="s">
        <v>300</v>
      </c>
      <c r="E4" s="33">
        <v>11000</v>
      </c>
      <c r="F4" s="168"/>
      <c r="G4" s="166"/>
    </row>
    <row r="5" ht="25" customHeight="1" spans="1:7">
      <c r="A5" s="161">
        <v>3</v>
      </c>
      <c r="B5" s="169" t="s">
        <v>34</v>
      </c>
      <c r="C5" s="32" t="s">
        <v>302</v>
      </c>
      <c r="D5" s="164" t="s">
        <v>300</v>
      </c>
      <c r="E5" s="98">
        <v>9400</v>
      </c>
      <c r="F5" s="168" t="s">
        <v>303</v>
      </c>
      <c r="G5" s="166"/>
    </row>
    <row r="6" ht="25" customHeight="1" spans="1:7">
      <c r="A6" s="161">
        <v>4</v>
      </c>
      <c r="B6" s="170" t="s">
        <v>304</v>
      </c>
      <c r="C6" s="94" t="s">
        <v>305</v>
      </c>
      <c r="D6" s="164" t="s">
        <v>300</v>
      </c>
      <c r="E6" s="33">
        <v>13045</v>
      </c>
      <c r="F6" s="168" t="s">
        <v>306</v>
      </c>
      <c r="G6" s="166"/>
    </row>
    <row r="7" ht="25" customHeight="1" spans="1:7">
      <c r="A7" s="161">
        <v>5</v>
      </c>
      <c r="B7" s="167"/>
      <c r="C7" s="94" t="s">
        <v>307</v>
      </c>
      <c r="D7" s="164" t="s">
        <v>300</v>
      </c>
      <c r="E7" s="33">
        <v>812</v>
      </c>
      <c r="F7" s="168" t="s">
        <v>308</v>
      </c>
      <c r="G7" s="166"/>
    </row>
    <row r="8" ht="25" customHeight="1" spans="1:7">
      <c r="A8" s="161">
        <v>6</v>
      </c>
      <c r="B8" s="171" t="s">
        <v>309</v>
      </c>
      <c r="C8" s="32" t="s">
        <v>310</v>
      </c>
      <c r="D8" s="164" t="s">
        <v>300</v>
      </c>
      <c r="E8" s="98">
        <v>2008</v>
      </c>
      <c r="F8" s="123" t="s">
        <v>308</v>
      </c>
      <c r="G8" s="166"/>
    </row>
    <row r="9" ht="25" customHeight="1" spans="1:7">
      <c r="A9" s="161">
        <v>7</v>
      </c>
      <c r="B9" s="172"/>
      <c r="C9" s="32" t="s">
        <v>311</v>
      </c>
      <c r="D9" s="164" t="s">
        <v>300</v>
      </c>
      <c r="E9" s="98">
        <f>656+533</f>
        <v>1189</v>
      </c>
      <c r="F9" s="123" t="s">
        <v>308</v>
      </c>
      <c r="G9" s="166"/>
    </row>
    <row r="10" ht="25" customHeight="1" spans="1:7">
      <c r="A10" s="161">
        <v>8</v>
      </c>
      <c r="B10" s="173" t="s">
        <v>312</v>
      </c>
      <c r="C10" s="32" t="s">
        <v>313</v>
      </c>
      <c r="D10" s="164" t="s">
        <v>300</v>
      </c>
      <c r="E10" s="98">
        <v>10605</v>
      </c>
      <c r="F10" s="98" t="s">
        <v>314</v>
      </c>
      <c r="G10" s="166"/>
    </row>
    <row r="11" ht="25" customHeight="1" spans="1:7">
      <c r="A11" s="161">
        <v>9</v>
      </c>
      <c r="B11" s="173"/>
      <c r="C11" s="32" t="s">
        <v>315</v>
      </c>
      <c r="D11" s="164" t="s">
        <v>300</v>
      </c>
      <c r="E11" s="98">
        <v>1344</v>
      </c>
      <c r="F11" s="113" t="s">
        <v>308</v>
      </c>
      <c r="G11" s="166"/>
    </row>
    <row r="12" ht="25" customHeight="1" spans="1:7">
      <c r="A12" s="161">
        <v>10</v>
      </c>
      <c r="B12" s="173"/>
      <c r="C12" s="32" t="s">
        <v>316</v>
      </c>
      <c r="D12" s="164" t="s">
        <v>300</v>
      </c>
      <c r="E12" s="98">
        <v>4454</v>
      </c>
      <c r="F12" s="174"/>
      <c r="G12" s="166"/>
    </row>
    <row r="13" ht="25" customHeight="1" spans="1:7">
      <c r="A13" s="161">
        <v>11</v>
      </c>
      <c r="B13" s="173"/>
      <c r="C13" s="32" t="s">
        <v>317</v>
      </c>
      <c r="D13" s="164" t="s">
        <v>300</v>
      </c>
      <c r="E13" s="98">
        <v>635</v>
      </c>
      <c r="F13" s="175"/>
      <c r="G13" s="166"/>
    </row>
    <row r="14" ht="25" customHeight="1" spans="1:7">
      <c r="A14" s="161">
        <v>12</v>
      </c>
      <c r="B14" s="176" t="s">
        <v>318</v>
      </c>
      <c r="C14" s="177" t="s">
        <v>319</v>
      </c>
      <c r="D14" s="164" t="s">
        <v>300</v>
      </c>
      <c r="E14" s="93">
        <v>790</v>
      </c>
      <c r="F14" s="93" t="s">
        <v>320</v>
      </c>
      <c r="G14" s="166"/>
    </row>
    <row r="15" ht="25" customHeight="1" spans="1:7">
      <c r="A15" s="161">
        <v>13</v>
      </c>
      <c r="B15" s="176"/>
      <c r="C15" s="32" t="s">
        <v>321</v>
      </c>
      <c r="D15" s="164" t="s">
        <v>300</v>
      </c>
      <c r="E15" s="98">
        <v>1200</v>
      </c>
      <c r="F15" s="66" t="s">
        <v>308</v>
      </c>
      <c r="G15" s="166"/>
    </row>
    <row r="16" ht="25" customHeight="1" spans="1:7">
      <c r="A16" s="161">
        <v>14</v>
      </c>
      <c r="B16" s="171"/>
      <c r="C16" s="32" t="s">
        <v>322</v>
      </c>
      <c r="D16" s="164" t="s">
        <v>300</v>
      </c>
      <c r="E16" s="178">
        <v>1640</v>
      </c>
      <c r="F16" s="145"/>
      <c r="G16" s="166"/>
    </row>
    <row r="17" ht="25" customHeight="1" spans="1:7">
      <c r="A17" s="161">
        <v>15</v>
      </c>
      <c r="B17" s="171"/>
      <c r="C17" s="32" t="s">
        <v>323</v>
      </c>
      <c r="D17" s="164" t="s">
        <v>300</v>
      </c>
      <c r="E17" s="98">
        <v>340</v>
      </c>
      <c r="F17" s="145"/>
      <c r="G17" s="166"/>
    </row>
    <row r="18" ht="25" customHeight="1" spans="1:7">
      <c r="A18" s="161">
        <v>16</v>
      </c>
      <c r="B18" s="171"/>
      <c r="C18" s="32" t="s">
        <v>324</v>
      </c>
      <c r="D18" s="164" t="s">
        <v>300</v>
      </c>
      <c r="E18" s="98">
        <v>718</v>
      </c>
      <c r="F18" s="145"/>
      <c r="G18" s="166"/>
    </row>
    <row r="19" ht="25" customHeight="1" spans="1:7">
      <c r="A19" s="161">
        <v>17</v>
      </c>
      <c r="B19" s="179" t="s">
        <v>325</v>
      </c>
      <c r="C19" s="32" t="s">
        <v>326</v>
      </c>
      <c r="D19" s="164" t="s">
        <v>300</v>
      </c>
      <c r="E19" s="98">
        <f>6862-3</f>
        <v>6859</v>
      </c>
      <c r="F19" s="120"/>
      <c r="G19" s="180" t="s">
        <v>327</v>
      </c>
    </row>
    <row r="20" ht="25" customHeight="1" spans="1:7">
      <c r="A20" s="161">
        <v>18</v>
      </c>
      <c r="B20" s="172"/>
      <c r="C20" s="32" t="s">
        <v>328</v>
      </c>
      <c r="D20" s="164" t="s">
        <v>300</v>
      </c>
      <c r="E20" s="98">
        <v>4866</v>
      </c>
      <c r="F20" s="120"/>
      <c r="G20" s="180" t="s">
        <v>327</v>
      </c>
    </row>
    <row r="21" ht="25" customHeight="1" spans="1:7">
      <c r="A21" s="161">
        <v>19</v>
      </c>
      <c r="B21" s="176" t="s">
        <v>329</v>
      </c>
      <c r="C21" s="32" t="s">
        <v>330</v>
      </c>
      <c r="D21" s="164" t="s">
        <v>300</v>
      </c>
      <c r="E21" s="98">
        <v>11529</v>
      </c>
      <c r="F21" s="98" t="s">
        <v>331</v>
      </c>
      <c r="G21" s="166"/>
    </row>
    <row r="22" ht="25" customHeight="1" spans="1:7">
      <c r="A22" s="161">
        <v>20</v>
      </c>
      <c r="B22" s="176"/>
      <c r="C22" s="32" t="s">
        <v>332</v>
      </c>
      <c r="D22" s="164" t="s">
        <v>300</v>
      </c>
      <c r="E22" s="98">
        <f>28859-3-185.28</f>
        <v>28670.72</v>
      </c>
      <c r="F22" s="116"/>
      <c r="G22" s="166"/>
    </row>
    <row r="23" ht="25" customHeight="1" spans="1:7">
      <c r="A23" s="161">
        <v>21</v>
      </c>
      <c r="B23" s="179" t="s">
        <v>333</v>
      </c>
      <c r="C23" s="32" t="s">
        <v>334</v>
      </c>
      <c r="D23" s="164" t="s">
        <v>300</v>
      </c>
      <c r="E23" s="98">
        <v>92</v>
      </c>
      <c r="F23" s="113" t="s">
        <v>335</v>
      </c>
      <c r="G23" s="166"/>
    </row>
    <row r="24" ht="25" customHeight="1" spans="1:7">
      <c r="A24" s="161">
        <v>22</v>
      </c>
      <c r="B24" s="171"/>
      <c r="C24" s="32" t="s">
        <v>336</v>
      </c>
      <c r="D24" s="164" t="s">
        <v>300</v>
      </c>
      <c r="E24" s="98">
        <v>234</v>
      </c>
      <c r="F24" s="116"/>
      <c r="G24" s="166"/>
    </row>
    <row r="25" ht="25" customHeight="1" spans="1:7">
      <c r="A25" s="161">
        <v>23</v>
      </c>
      <c r="B25" s="171"/>
      <c r="C25" s="32" t="s">
        <v>337</v>
      </c>
      <c r="D25" s="164" t="s">
        <v>300</v>
      </c>
      <c r="E25" s="98">
        <v>109.2</v>
      </c>
      <c r="F25" s="123"/>
      <c r="G25" s="166"/>
    </row>
    <row r="26" ht="25" customHeight="1" spans="1:7">
      <c r="A26" s="161">
        <v>24</v>
      </c>
      <c r="B26" s="171"/>
      <c r="C26" s="181" t="s">
        <v>338</v>
      </c>
      <c r="D26" s="164" t="s">
        <v>300</v>
      </c>
      <c r="E26" s="150">
        <v>526</v>
      </c>
      <c r="F26" s="182" t="s">
        <v>339</v>
      </c>
      <c r="G26" s="166"/>
    </row>
    <row r="27" ht="25" customHeight="1" spans="1:7">
      <c r="A27" s="140"/>
      <c r="B27" s="59" t="s">
        <v>340</v>
      </c>
      <c r="C27" s="93"/>
      <c r="D27" s="183"/>
      <c r="E27" s="184">
        <f>SUM(E3:E26)</f>
        <v>150820.92</v>
      </c>
      <c r="F27" s="185"/>
      <c r="G27" s="166"/>
    </row>
  </sheetData>
  <mergeCells count="17">
    <mergeCell ref="B1:G1"/>
    <mergeCell ref="B2:C2"/>
    <mergeCell ref="B27:C27"/>
    <mergeCell ref="B3:B4"/>
    <mergeCell ref="B6:B7"/>
    <mergeCell ref="B8:B9"/>
    <mergeCell ref="B10:B13"/>
    <mergeCell ref="B14:B15"/>
    <mergeCell ref="B16:B18"/>
    <mergeCell ref="B19:B20"/>
    <mergeCell ref="B21:B22"/>
    <mergeCell ref="B23:B26"/>
    <mergeCell ref="F3:F4"/>
    <mergeCell ref="F11:F13"/>
    <mergeCell ref="F15:F18"/>
    <mergeCell ref="F19:F20"/>
    <mergeCell ref="F23:F2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3"/>
  <sheetViews>
    <sheetView workbookViewId="0">
      <selection activeCell="I13" sqref="I13"/>
    </sheetView>
  </sheetViews>
  <sheetFormatPr defaultColWidth="9" defaultRowHeight="13.5" outlineLevelCol="6"/>
  <cols>
    <col min="3" max="3" width="15" customWidth="1"/>
    <col min="4" max="4" width="14.25" customWidth="1"/>
    <col min="5" max="5" width="14" customWidth="1"/>
    <col min="9" max="9" width="9.375"/>
  </cols>
  <sheetData>
    <row r="1" ht="25" customHeight="1" spans="1:7">
      <c r="A1" s="74" t="s">
        <v>341</v>
      </c>
      <c r="B1" s="74"/>
      <c r="C1" s="74"/>
      <c r="D1" s="74"/>
      <c r="E1" s="74"/>
      <c r="F1" s="74"/>
      <c r="G1" s="74"/>
    </row>
    <row r="2" ht="25" customHeight="1" spans="1:7">
      <c r="A2" s="141" t="s">
        <v>1</v>
      </c>
      <c r="B2" s="142" t="s">
        <v>295</v>
      </c>
      <c r="C2" s="142" t="s">
        <v>147</v>
      </c>
      <c r="D2" s="143" t="s">
        <v>342</v>
      </c>
      <c r="E2" s="143" t="s">
        <v>343</v>
      </c>
      <c r="F2" s="143" t="s">
        <v>344</v>
      </c>
      <c r="G2" s="144" t="s">
        <v>7</v>
      </c>
    </row>
    <row r="3" ht="25" customHeight="1" spans="1:7">
      <c r="A3" s="33">
        <v>1</v>
      </c>
      <c r="B3" s="66" t="s">
        <v>345</v>
      </c>
      <c r="C3" s="95" t="s">
        <v>300</v>
      </c>
      <c r="D3" s="33" t="s">
        <v>346</v>
      </c>
      <c r="E3" s="96" t="s">
        <v>347</v>
      </c>
      <c r="F3" s="97">
        <v>0</v>
      </c>
      <c r="G3" s="78"/>
    </row>
    <row r="4" ht="25" customHeight="1" spans="1:7">
      <c r="A4" s="33">
        <v>2</v>
      </c>
      <c r="B4" s="145"/>
      <c r="C4" s="95" t="s">
        <v>300</v>
      </c>
      <c r="D4" s="33" t="s">
        <v>346</v>
      </c>
      <c r="E4" s="96" t="s">
        <v>348</v>
      </c>
      <c r="F4" s="97">
        <v>150</v>
      </c>
      <c r="G4" s="146"/>
    </row>
    <row r="5" ht="25" customHeight="1" spans="1:7">
      <c r="A5" s="33">
        <v>3</v>
      </c>
      <c r="B5" s="145"/>
      <c r="C5" s="95" t="s">
        <v>300</v>
      </c>
      <c r="D5" s="33" t="s">
        <v>346</v>
      </c>
      <c r="E5" s="96" t="s">
        <v>349</v>
      </c>
      <c r="F5" s="97">
        <v>100</v>
      </c>
      <c r="G5" s="146"/>
    </row>
    <row r="6" ht="25" customHeight="1" spans="1:7">
      <c r="A6" s="33">
        <v>4</v>
      </c>
      <c r="B6" s="145"/>
      <c r="C6" s="95" t="s">
        <v>300</v>
      </c>
      <c r="D6" s="33" t="s">
        <v>350</v>
      </c>
      <c r="E6" s="96" t="s">
        <v>351</v>
      </c>
      <c r="F6" s="97">
        <v>11</v>
      </c>
      <c r="G6" s="146"/>
    </row>
    <row r="7" ht="25" customHeight="1" spans="1:7">
      <c r="A7" s="33">
        <v>5</v>
      </c>
      <c r="B7" s="145"/>
      <c r="C7" s="95" t="s">
        <v>300</v>
      </c>
      <c r="D7" s="33" t="s">
        <v>350</v>
      </c>
      <c r="E7" s="96" t="s">
        <v>347</v>
      </c>
      <c r="F7" s="97">
        <v>277</v>
      </c>
      <c r="G7" s="146"/>
    </row>
    <row r="8" ht="25" customHeight="1" spans="1:7">
      <c r="A8" s="33"/>
      <c r="B8" s="145"/>
      <c r="C8" s="95" t="s">
        <v>300</v>
      </c>
      <c r="D8" s="33" t="s">
        <v>350</v>
      </c>
      <c r="E8" s="96" t="s">
        <v>348</v>
      </c>
      <c r="F8" s="97">
        <v>21</v>
      </c>
      <c r="G8" s="146"/>
    </row>
    <row r="9" ht="25" customHeight="1" spans="1:7">
      <c r="A9" s="33">
        <v>6</v>
      </c>
      <c r="B9" s="147" t="s">
        <v>352</v>
      </c>
      <c r="C9" s="95" t="s">
        <v>300</v>
      </c>
      <c r="D9" s="40" t="s">
        <v>346</v>
      </c>
      <c r="E9" s="96" t="s">
        <v>347</v>
      </c>
      <c r="F9" s="97">
        <v>0</v>
      </c>
      <c r="G9" s="78"/>
    </row>
    <row r="10" ht="25" customHeight="1" spans="1:7">
      <c r="A10" s="33">
        <v>7</v>
      </c>
      <c r="B10" s="148"/>
      <c r="C10" s="95" t="s">
        <v>300</v>
      </c>
      <c r="D10" s="40" t="s">
        <v>353</v>
      </c>
      <c r="E10" s="96" t="s">
        <v>347</v>
      </c>
      <c r="F10" s="97">
        <v>0</v>
      </c>
      <c r="G10" s="78"/>
    </row>
    <row r="11" ht="25" customHeight="1" spans="1:7">
      <c r="A11" s="33">
        <v>8</v>
      </c>
      <c r="B11" s="147" t="s">
        <v>354</v>
      </c>
      <c r="C11" s="95" t="s">
        <v>300</v>
      </c>
      <c r="D11" s="149" t="s">
        <v>355</v>
      </c>
      <c r="E11" s="96" t="s">
        <v>351</v>
      </c>
      <c r="F11" s="97">
        <v>10</v>
      </c>
      <c r="G11" s="146"/>
    </row>
    <row r="12" ht="25" customHeight="1" spans="1:7">
      <c r="A12" s="33">
        <v>9</v>
      </c>
      <c r="B12" s="148"/>
      <c r="C12" s="95" t="s">
        <v>300</v>
      </c>
      <c r="D12" s="149" t="s">
        <v>355</v>
      </c>
      <c r="E12" s="96" t="s">
        <v>347</v>
      </c>
      <c r="F12" s="97">
        <v>163</v>
      </c>
      <c r="G12" s="146"/>
    </row>
    <row r="13" ht="25" customHeight="1" spans="1:7">
      <c r="A13" s="33">
        <v>10</v>
      </c>
      <c r="B13" s="148"/>
      <c r="C13" s="95" t="s">
        <v>300</v>
      </c>
      <c r="D13" s="149" t="s">
        <v>355</v>
      </c>
      <c r="E13" s="96" t="s">
        <v>348</v>
      </c>
      <c r="F13" s="97">
        <v>228</v>
      </c>
      <c r="G13" s="146"/>
    </row>
    <row r="14" ht="25" customHeight="1" spans="1:7">
      <c r="A14" s="33">
        <v>11</v>
      </c>
      <c r="B14" s="148"/>
      <c r="C14" s="95" t="s">
        <v>300</v>
      </c>
      <c r="D14" s="83" t="s">
        <v>356</v>
      </c>
      <c r="E14" s="96" t="s">
        <v>347</v>
      </c>
      <c r="F14" s="150">
        <v>245</v>
      </c>
      <c r="G14" s="146"/>
    </row>
    <row r="15" ht="25" customHeight="1" spans="1:7">
      <c r="A15" s="33">
        <v>12</v>
      </c>
      <c r="B15" s="151"/>
      <c r="C15" s="95" t="s">
        <v>300</v>
      </c>
      <c r="D15" s="83" t="s">
        <v>356</v>
      </c>
      <c r="E15" s="96" t="s">
        <v>348</v>
      </c>
      <c r="F15" s="150">
        <v>104</v>
      </c>
      <c r="G15" s="146"/>
    </row>
    <row r="16" ht="25" customHeight="1" spans="1:7">
      <c r="A16" s="33">
        <v>13</v>
      </c>
      <c r="B16" s="147" t="s">
        <v>357</v>
      </c>
      <c r="C16" s="95" t="s">
        <v>300</v>
      </c>
      <c r="D16" s="83" t="s">
        <v>358</v>
      </c>
      <c r="E16" s="96" t="s">
        <v>347</v>
      </c>
      <c r="F16" s="98">
        <v>186</v>
      </c>
      <c r="G16" s="146"/>
    </row>
    <row r="17" ht="25" customHeight="1" spans="1:7">
      <c r="A17" s="33"/>
      <c r="B17" s="152"/>
      <c r="C17" s="95" t="s">
        <v>300</v>
      </c>
      <c r="D17" s="83" t="s">
        <v>358</v>
      </c>
      <c r="E17" s="96" t="s">
        <v>348</v>
      </c>
      <c r="F17" s="98">
        <v>36</v>
      </c>
      <c r="G17" s="146"/>
    </row>
    <row r="18" ht="25" customHeight="1" spans="1:7">
      <c r="A18" s="33">
        <v>14</v>
      </c>
      <c r="B18" s="152"/>
      <c r="C18" s="95" t="s">
        <v>300</v>
      </c>
      <c r="D18" s="149" t="s">
        <v>353</v>
      </c>
      <c r="E18" s="96" t="s">
        <v>347</v>
      </c>
      <c r="F18" s="98">
        <v>295</v>
      </c>
      <c r="G18" s="146"/>
    </row>
    <row r="19" ht="25" customHeight="1" spans="1:7">
      <c r="A19" s="33">
        <v>15</v>
      </c>
      <c r="B19" s="153"/>
      <c r="C19" s="95" t="s">
        <v>300</v>
      </c>
      <c r="D19" s="149" t="s">
        <v>353</v>
      </c>
      <c r="E19" s="96" t="s">
        <v>348</v>
      </c>
      <c r="F19" s="98">
        <v>75</v>
      </c>
      <c r="G19" s="146"/>
    </row>
    <row r="20" ht="25" customHeight="1" spans="1:7">
      <c r="A20" s="33">
        <v>16</v>
      </c>
      <c r="B20" s="154" t="s">
        <v>359</v>
      </c>
      <c r="C20" s="95" t="s">
        <v>300</v>
      </c>
      <c r="D20" s="83" t="s">
        <v>346</v>
      </c>
      <c r="E20" s="96" t="s">
        <v>351</v>
      </c>
      <c r="F20" s="98">
        <v>102</v>
      </c>
      <c r="G20" s="146"/>
    </row>
    <row r="21" ht="25" customHeight="1" spans="1:7">
      <c r="A21" s="33">
        <v>17</v>
      </c>
      <c r="B21" s="151" t="s">
        <v>360</v>
      </c>
      <c r="C21" s="95" t="s">
        <v>300</v>
      </c>
      <c r="D21" s="83" t="s">
        <v>356</v>
      </c>
      <c r="E21" s="155" t="s">
        <v>361</v>
      </c>
      <c r="F21" s="97">
        <v>30</v>
      </c>
      <c r="G21" s="146"/>
    </row>
    <row r="22" ht="25" customHeight="1" spans="1:7">
      <c r="A22" s="156"/>
      <c r="B22" s="151" t="s">
        <v>360</v>
      </c>
      <c r="C22" s="95" t="s">
        <v>300</v>
      </c>
      <c r="D22" s="83" t="s">
        <v>356</v>
      </c>
      <c r="E22" s="155" t="s">
        <v>348</v>
      </c>
      <c r="F22" s="106">
        <v>5</v>
      </c>
      <c r="G22" s="146"/>
    </row>
    <row r="23" ht="25" customHeight="1" spans="1:7">
      <c r="A23" s="156"/>
      <c r="B23" s="70" t="s">
        <v>362</v>
      </c>
      <c r="C23" s="83"/>
      <c r="D23" s="83"/>
      <c r="E23" s="105"/>
      <c r="F23" s="106">
        <f>SUM(F3:F22)</f>
        <v>2038</v>
      </c>
      <c r="G23" s="78"/>
    </row>
  </sheetData>
  <mergeCells count="5">
    <mergeCell ref="A1:G1"/>
    <mergeCell ref="B3:B8"/>
    <mergeCell ref="B9:B10"/>
    <mergeCell ref="B11:B15"/>
    <mergeCell ref="B16:B19"/>
  </mergeCell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4"/>
  <sheetViews>
    <sheetView workbookViewId="0">
      <selection activeCell="G10" sqref="G10"/>
    </sheetView>
  </sheetViews>
  <sheetFormatPr defaultColWidth="9" defaultRowHeight="13.5" outlineLevelCol="4"/>
  <cols>
    <col min="3" max="3" width="15" customWidth="1"/>
    <col min="4" max="4" width="14.25" customWidth="1"/>
    <col min="5" max="5" width="14" customWidth="1"/>
    <col min="9" max="9" width="9.375"/>
  </cols>
  <sheetData>
    <row r="1" ht="25" customHeight="1" spans="1:5">
      <c r="A1" s="133" t="s">
        <v>363</v>
      </c>
      <c r="B1" s="133"/>
      <c r="C1" s="133"/>
      <c r="D1" s="133"/>
      <c r="E1" s="133"/>
    </row>
    <row r="2" ht="25" customHeight="1" spans="1:5">
      <c r="A2" s="131" t="s">
        <v>1</v>
      </c>
      <c r="B2" s="115" t="s">
        <v>364</v>
      </c>
      <c r="C2" s="112" t="s">
        <v>295</v>
      </c>
      <c r="D2" s="128" t="s">
        <v>365</v>
      </c>
      <c r="E2" s="115" t="s">
        <v>297</v>
      </c>
    </row>
    <row r="3" ht="25" customHeight="1" spans="1:5">
      <c r="A3" s="98">
        <v>1</v>
      </c>
      <c r="B3" s="31" t="s">
        <v>366</v>
      </c>
      <c r="C3" s="119" t="s">
        <v>367</v>
      </c>
      <c r="D3" s="134">
        <v>1969</v>
      </c>
      <c r="E3" s="100" t="s">
        <v>308</v>
      </c>
    </row>
    <row r="4" ht="25" customHeight="1" spans="1:5">
      <c r="A4" s="98"/>
      <c r="B4" s="31"/>
      <c r="C4" s="119" t="s">
        <v>368</v>
      </c>
      <c r="D4" s="134">
        <v>1897</v>
      </c>
      <c r="E4" s="100"/>
    </row>
    <row r="5" ht="25" customHeight="1" spans="1:5">
      <c r="A5" s="98"/>
      <c r="B5" s="31"/>
      <c r="C5" s="119" t="s">
        <v>369</v>
      </c>
      <c r="D5" s="118">
        <v>2779</v>
      </c>
      <c r="E5" s="100"/>
    </row>
    <row r="6" ht="25" customHeight="1" spans="1:5">
      <c r="A6" s="98"/>
      <c r="B6" s="31"/>
      <c r="C6" s="119" t="s">
        <v>370</v>
      </c>
      <c r="D6" s="118">
        <v>2385</v>
      </c>
      <c r="E6" s="100"/>
    </row>
    <row r="7" ht="25" customHeight="1" spans="1:5">
      <c r="A7" s="98"/>
      <c r="B7" s="31"/>
      <c r="C7" s="119" t="s">
        <v>371</v>
      </c>
      <c r="D7" s="118">
        <v>2253</v>
      </c>
      <c r="E7" s="100"/>
    </row>
    <row r="8" ht="25" customHeight="1" spans="1:5">
      <c r="A8" s="113">
        <v>2</v>
      </c>
      <c r="B8" s="38" t="s">
        <v>372</v>
      </c>
      <c r="C8" s="101" t="s">
        <v>373</v>
      </c>
      <c r="D8" s="120">
        <v>2871</v>
      </c>
      <c r="E8" s="135" t="s">
        <v>314</v>
      </c>
    </row>
    <row r="9" ht="25" customHeight="1" spans="1:5">
      <c r="A9" s="116"/>
      <c r="B9" s="117"/>
      <c r="C9" s="101" t="s">
        <v>374</v>
      </c>
      <c r="D9" s="120">
        <v>3712</v>
      </c>
      <c r="E9" s="136"/>
    </row>
    <row r="10" ht="25" customHeight="1" spans="1:5">
      <c r="A10" s="116"/>
      <c r="B10" s="117"/>
      <c r="C10" s="101" t="s">
        <v>375</v>
      </c>
      <c r="D10" s="120">
        <v>3717</v>
      </c>
      <c r="E10" s="136"/>
    </row>
    <row r="11" ht="25" customHeight="1" spans="1:5">
      <c r="A11" s="116"/>
      <c r="B11" s="117"/>
      <c r="C11" s="101" t="s">
        <v>376</v>
      </c>
      <c r="D11" s="120">
        <v>4914</v>
      </c>
      <c r="E11" s="136"/>
    </row>
    <row r="12" ht="25" customHeight="1" spans="1:5">
      <c r="A12" s="116"/>
      <c r="B12" s="117"/>
      <c r="C12" s="101" t="s">
        <v>377</v>
      </c>
      <c r="D12" s="120">
        <v>4965</v>
      </c>
      <c r="E12" s="136"/>
    </row>
    <row r="13" ht="25" customHeight="1" spans="1:5">
      <c r="A13" s="116"/>
      <c r="B13" s="117"/>
      <c r="C13" s="101" t="s">
        <v>378</v>
      </c>
      <c r="D13" s="120">
        <v>3646</v>
      </c>
      <c r="E13" s="121"/>
    </row>
    <row r="14" ht="25" customHeight="1" spans="1:5">
      <c r="A14" s="98">
        <v>3</v>
      </c>
      <c r="B14" s="31" t="s">
        <v>379</v>
      </c>
      <c r="C14" s="119" t="s">
        <v>380</v>
      </c>
      <c r="D14" s="100">
        <v>1429</v>
      </c>
      <c r="E14" s="100" t="s">
        <v>314</v>
      </c>
    </row>
    <row r="15" ht="25" customHeight="1" spans="1:5">
      <c r="A15" s="98"/>
      <c r="B15" s="31"/>
      <c r="C15" s="119" t="s">
        <v>381</v>
      </c>
      <c r="D15" s="118">
        <v>1377</v>
      </c>
      <c r="E15" s="100"/>
    </row>
    <row r="16" ht="25" customHeight="1" spans="1:5">
      <c r="A16" s="98"/>
      <c r="B16" s="31"/>
      <c r="C16" s="119" t="s">
        <v>382</v>
      </c>
      <c r="D16" s="118">
        <v>160</v>
      </c>
      <c r="E16" s="100"/>
    </row>
    <row r="17" ht="25" customHeight="1" spans="1:5">
      <c r="A17" s="98"/>
      <c r="B17" s="31"/>
      <c r="C17" s="119" t="s">
        <v>383</v>
      </c>
      <c r="D17" s="118">
        <v>1628</v>
      </c>
      <c r="E17" s="100"/>
    </row>
    <row r="18" ht="25" customHeight="1" spans="1:5">
      <c r="A18" s="98">
        <v>4</v>
      </c>
      <c r="B18" s="31" t="s">
        <v>384</v>
      </c>
      <c r="C18" s="119" t="s">
        <v>385</v>
      </c>
      <c r="D18" s="118">
        <v>290.4</v>
      </c>
      <c r="E18" s="100" t="s">
        <v>308</v>
      </c>
    </row>
    <row r="19" ht="25" customHeight="1" spans="1:5">
      <c r="A19" s="98"/>
      <c r="B19" s="31"/>
      <c r="C19" s="119" t="s">
        <v>386</v>
      </c>
      <c r="D19" s="118">
        <v>987</v>
      </c>
      <c r="E19" s="100"/>
    </row>
    <row r="20" ht="25" customHeight="1" spans="1:5">
      <c r="A20" s="98"/>
      <c r="B20" s="31"/>
      <c r="C20" s="119" t="s">
        <v>387</v>
      </c>
      <c r="D20" s="118">
        <v>294</v>
      </c>
      <c r="E20" s="100"/>
    </row>
    <row r="21" ht="25" customHeight="1" spans="1:5">
      <c r="A21" s="98">
        <v>5</v>
      </c>
      <c r="B21" s="31" t="s">
        <v>388</v>
      </c>
      <c r="C21" s="119" t="s">
        <v>389</v>
      </c>
      <c r="D21" s="118">
        <v>1295</v>
      </c>
      <c r="E21" s="100" t="s">
        <v>308</v>
      </c>
    </row>
    <row r="22" ht="25" customHeight="1" spans="1:5">
      <c r="A22" s="98"/>
      <c r="B22" s="31"/>
      <c r="C22" s="119" t="s">
        <v>390</v>
      </c>
      <c r="D22" s="118">
        <v>1906</v>
      </c>
      <c r="E22" s="100"/>
    </row>
    <row r="23" ht="25" customHeight="1" spans="1:5">
      <c r="A23" s="98"/>
      <c r="B23" s="31"/>
      <c r="C23" s="119" t="s">
        <v>391</v>
      </c>
      <c r="D23" s="118">
        <v>1236</v>
      </c>
      <c r="E23" s="100"/>
    </row>
    <row r="24" ht="25" customHeight="1" spans="1:5">
      <c r="A24" s="98">
        <v>6</v>
      </c>
      <c r="B24" s="31" t="s">
        <v>392</v>
      </c>
      <c r="C24" s="119" t="s">
        <v>393</v>
      </c>
      <c r="D24" s="118">
        <v>613</v>
      </c>
      <c r="E24" s="100" t="s">
        <v>308</v>
      </c>
    </row>
    <row r="25" ht="25" customHeight="1" spans="1:5">
      <c r="A25" s="98"/>
      <c r="B25" s="31"/>
      <c r="C25" s="119" t="s">
        <v>394</v>
      </c>
      <c r="D25" s="118">
        <v>938</v>
      </c>
      <c r="E25" s="100"/>
    </row>
    <row r="26" ht="25" customHeight="1" spans="1:5">
      <c r="A26" s="98">
        <v>7</v>
      </c>
      <c r="B26" s="31" t="s">
        <v>395</v>
      </c>
      <c r="C26" s="119" t="s">
        <v>396</v>
      </c>
      <c r="D26" s="118">
        <v>532</v>
      </c>
      <c r="E26" s="100" t="s">
        <v>314</v>
      </c>
    </row>
    <row r="27" ht="25" customHeight="1" spans="1:5">
      <c r="A27" s="98"/>
      <c r="B27" s="31"/>
      <c r="C27" s="119" t="s">
        <v>397</v>
      </c>
      <c r="D27" s="118">
        <v>875</v>
      </c>
      <c r="E27" s="100"/>
    </row>
    <row r="28" ht="25" customHeight="1" spans="1:5">
      <c r="A28" s="113">
        <v>8</v>
      </c>
      <c r="B28" s="38" t="s">
        <v>398</v>
      </c>
      <c r="C28" s="119" t="s">
        <v>399</v>
      </c>
      <c r="D28" s="118">
        <v>1562</v>
      </c>
      <c r="E28" s="100" t="s">
        <v>314</v>
      </c>
    </row>
    <row r="29" ht="25" customHeight="1" spans="1:5">
      <c r="A29" s="116"/>
      <c r="B29" s="117"/>
      <c r="C29" s="119" t="s">
        <v>400</v>
      </c>
      <c r="D29" s="118">
        <v>1185</v>
      </c>
      <c r="E29" s="100"/>
    </row>
    <row r="30" ht="25" customHeight="1" spans="1:5">
      <c r="A30" s="116"/>
      <c r="B30" s="117"/>
      <c r="C30" s="119" t="s">
        <v>401</v>
      </c>
      <c r="D30" s="118">
        <v>2737</v>
      </c>
      <c r="E30" s="100"/>
    </row>
    <row r="31" ht="25" customHeight="1" spans="1:5">
      <c r="A31" s="116"/>
      <c r="B31" s="117"/>
      <c r="C31" s="119" t="s">
        <v>402</v>
      </c>
      <c r="D31" s="118">
        <v>632</v>
      </c>
      <c r="E31" s="100"/>
    </row>
    <row r="32" ht="25" customHeight="1" spans="1:5">
      <c r="A32" s="116"/>
      <c r="B32" s="117"/>
      <c r="C32" s="119" t="s">
        <v>403</v>
      </c>
      <c r="D32" s="118">
        <v>317</v>
      </c>
      <c r="E32" s="100"/>
    </row>
    <row r="33" ht="25" customHeight="1" spans="1:5">
      <c r="A33" s="98">
        <v>9</v>
      </c>
      <c r="B33" s="31" t="s">
        <v>404</v>
      </c>
      <c r="C33" s="119" t="s">
        <v>405</v>
      </c>
      <c r="D33" s="118">
        <v>890</v>
      </c>
      <c r="E33" s="100" t="s">
        <v>314</v>
      </c>
    </row>
    <row r="34" ht="25" customHeight="1" spans="1:5">
      <c r="A34" s="98"/>
      <c r="B34" s="31"/>
      <c r="C34" s="119" t="s">
        <v>406</v>
      </c>
      <c r="D34" s="118">
        <v>997</v>
      </c>
      <c r="E34" s="100"/>
    </row>
    <row r="35" ht="25" customHeight="1" spans="1:5">
      <c r="A35" s="98"/>
      <c r="B35" s="31"/>
      <c r="C35" s="119" t="s">
        <v>407</v>
      </c>
      <c r="D35" s="118">
        <v>262</v>
      </c>
      <c r="E35" s="100"/>
    </row>
    <row r="36" ht="25" customHeight="1" spans="1:5">
      <c r="A36" s="98"/>
      <c r="B36" s="31"/>
      <c r="C36" s="119" t="s">
        <v>408</v>
      </c>
      <c r="D36" s="118">
        <v>627</v>
      </c>
      <c r="E36" s="100"/>
    </row>
    <row r="37" ht="25" customHeight="1" spans="1:5">
      <c r="A37" s="98">
        <v>10</v>
      </c>
      <c r="B37" s="31" t="s">
        <v>409</v>
      </c>
      <c r="C37" s="119" t="s">
        <v>410</v>
      </c>
      <c r="D37" s="118">
        <v>8319</v>
      </c>
      <c r="E37" s="100" t="s">
        <v>314</v>
      </c>
    </row>
    <row r="38" ht="25" customHeight="1" spans="1:5">
      <c r="A38" s="98"/>
      <c r="B38" s="31"/>
      <c r="C38" s="119" t="s">
        <v>411</v>
      </c>
      <c r="D38" s="118">
        <v>9962</v>
      </c>
      <c r="E38" s="100"/>
    </row>
    <row r="39" ht="25" customHeight="1" spans="1:5">
      <c r="A39" s="98"/>
      <c r="B39" s="31"/>
      <c r="C39" s="119" t="s">
        <v>412</v>
      </c>
      <c r="D39" s="118">
        <v>7963</v>
      </c>
      <c r="E39" s="100"/>
    </row>
    <row r="40" ht="25" customHeight="1" spans="1:5">
      <c r="A40" s="98"/>
      <c r="B40" s="31"/>
      <c r="C40" s="119" t="s">
        <v>413</v>
      </c>
      <c r="D40" s="118">
        <v>5364</v>
      </c>
      <c r="E40" s="100"/>
    </row>
    <row r="41" ht="25" customHeight="1" spans="1:5">
      <c r="A41" s="98"/>
      <c r="B41" s="31"/>
      <c r="C41" s="119" t="s">
        <v>414</v>
      </c>
      <c r="D41" s="118">
        <v>9659</v>
      </c>
      <c r="E41" s="100"/>
    </row>
    <row r="42" ht="25" customHeight="1" spans="1:5">
      <c r="A42" s="98">
        <v>11</v>
      </c>
      <c r="B42" s="31" t="s">
        <v>415</v>
      </c>
      <c r="C42" s="119" t="s">
        <v>416</v>
      </c>
      <c r="D42" s="118">
        <v>750</v>
      </c>
      <c r="E42" s="100" t="s">
        <v>308</v>
      </c>
    </row>
    <row r="43" ht="25" customHeight="1" spans="1:5">
      <c r="A43" s="98"/>
      <c r="B43" s="31"/>
      <c r="C43" s="119" t="s">
        <v>417</v>
      </c>
      <c r="D43" s="118">
        <v>700</v>
      </c>
      <c r="E43" s="100"/>
    </row>
    <row r="44" ht="25" customHeight="1" spans="1:5">
      <c r="A44" s="98"/>
      <c r="B44" s="31"/>
      <c r="C44" s="119" t="s">
        <v>418</v>
      </c>
      <c r="D44" s="118">
        <v>760</v>
      </c>
      <c r="E44" s="100"/>
    </row>
    <row r="45" ht="25" customHeight="1" spans="1:5">
      <c r="A45" s="98"/>
      <c r="B45" s="31"/>
      <c r="C45" s="119" t="s">
        <v>419</v>
      </c>
      <c r="D45" s="118">
        <v>650</v>
      </c>
      <c r="E45" s="100"/>
    </row>
    <row r="46" ht="25" customHeight="1" spans="1:5">
      <c r="A46" s="98">
        <v>12</v>
      </c>
      <c r="B46" s="31" t="s">
        <v>420</v>
      </c>
      <c r="C46" s="119" t="s">
        <v>421</v>
      </c>
      <c r="D46" s="118">
        <v>1000</v>
      </c>
      <c r="E46" s="100" t="s">
        <v>308</v>
      </c>
    </row>
    <row r="47" ht="25" customHeight="1" spans="1:5">
      <c r="A47" s="98"/>
      <c r="B47" s="31"/>
      <c r="C47" s="119" t="s">
        <v>422</v>
      </c>
      <c r="D47" s="118">
        <v>300</v>
      </c>
      <c r="E47" s="100"/>
    </row>
    <row r="48" ht="25" customHeight="1" spans="1:5">
      <c r="A48" s="98"/>
      <c r="B48" s="31"/>
      <c r="C48" s="119" t="s">
        <v>423</v>
      </c>
      <c r="D48" s="118">
        <v>183</v>
      </c>
      <c r="E48" s="100"/>
    </row>
    <row r="49" ht="25" customHeight="1" spans="1:5">
      <c r="A49" s="98"/>
      <c r="B49" s="31"/>
      <c r="C49" s="119" t="s">
        <v>424</v>
      </c>
      <c r="D49" s="118">
        <v>2500</v>
      </c>
      <c r="E49" s="100"/>
    </row>
    <row r="50" ht="25" customHeight="1" spans="1:5">
      <c r="A50" s="98">
        <v>13</v>
      </c>
      <c r="B50" s="31" t="s">
        <v>425</v>
      </c>
      <c r="C50" s="119" t="s">
        <v>426</v>
      </c>
      <c r="D50" s="118">
        <v>4640</v>
      </c>
      <c r="E50" s="100" t="s">
        <v>308</v>
      </c>
    </row>
    <row r="51" ht="25" customHeight="1" spans="1:5">
      <c r="A51" s="98">
        <v>14</v>
      </c>
      <c r="B51" s="31" t="s">
        <v>427</v>
      </c>
      <c r="C51" s="119" t="s">
        <v>428</v>
      </c>
      <c r="D51" s="118">
        <v>3315</v>
      </c>
      <c r="E51" s="100" t="s">
        <v>308</v>
      </c>
    </row>
    <row r="52" ht="25" customHeight="1" spans="1:5">
      <c r="A52" s="98">
        <v>15</v>
      </c>
      <c r="B52" s="31" t="s">
        <v>429</v>
      </c>
      <c r="C52" s="119" t="s">
        <v>430</v>
      </c>
      <c r="D52" s="118">
        <v>11514</v>
      </c>
      <c r="E52" s="100" t="s">
        <v>314</v>
      </c>
    </row>
    <row r="53" ht="25" customHeight="1" spans="1:5">
      <c r="A53" s="98"/>
      <c r="B53" s="31"/>
      <c r="C53" s="119" t="s">
        <v>431</v>
      </c>
      <c r="D53" s="118">
        <v>2000</v>
      </c>
      <c r="E53" s="100" t="s">
        <v>314</v>
      </c>
    </row>
    <row r="54" ht="25" customHeight="1" spans="1:5">
      <c r="A54" s="137"/>
      <c r="B54" s="138" t="s">
        <v>91</v>
      </c>
      <c r="C54" s="138"/>
      <c r="D54" s="139">
        <v>127456</v>
      </c>
      <c r="E54" s="140"/>
    </row>
  </sheetData>
  <mergeCells count="40">
    <mergeCell ref="A1:E1"/>
    <mergeCell ref="B54:C54"/>
    <mergeCell ref="A3:A7"/>
    <mergeCell ref="A8:A13"/>
    <mergeCell ref="A14:A17"/>
    <mergeCell ref="A18:A20"/>
    <mergeCell ref="A21:A23"/>
    <mergeCell ref="A24:A25"/>
    <mergeCell ref="A26:A27"/>
    <mergeCell ref="A28:A32"/>
    <mergeCell ref="A33:A36"/>
    <mergeCell ref="A37:A41"/>
    <mergeCell ref="A42:A45"/>
    <mergeCell ref="A46:A49"/>
    <mergeCell ref="A52:A53"/>
    <mergeCell ref="B3:B7"/>
    <mergeCell ref="B8:B13"/>
    <mergeCell ref="B14:B17"/>
    <mergeCell ref="B18:B20"/>
    <mergeCell ref="B21:B23"/>
    <mergeCell ref="B24:B25"/>
    <mergeCell ref="B26:B27"/>
    <mergeCell ref="B28:B32"/>
    <mergeCell ref="B33:B36"/>
    <mergeCell ref="B37:B41"/>
    <mergeCell ref="B42:B45"/>
    <mergeCell ref="B46:B49"/>
    <mergeCell ref="B52:B53"/>
    <mergeCell ref="E3:E7"/>
    <mergeCell ref="E8:E13"/>
    <mergeCell ref="E14:E17"/>
    <mergeCell ref="E18:E20"/>
    <mergeCell ref="E21:E23"/>
    <mergeCell ref="E24:E25"/>
    <mergeCell ref="E26:E27"/>
    <mergeCell ref="E28:E32"/>
    <mergeCell ref="E33:E36"/>
    <mergeCell ref="E37:E41"/>
    <mergeCell ref="E42:E45"/>
    <mergeCell ref="E46:E4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19</vt:i4>
      </vt:variant>
    </vt:vector>
  </HeadingPairs>
  <TitlesOfParts>
    <vt:vector size="19" baseType="lpstr">
      <vt:lpstr>新成路街道汇总表</vt:lpstr>
      <vt:lpstr>城市道路交委</vt:lpstr>
      <vt:lpstr>桥梁8座交委</vt:lpstr>
      <vt:lpstr>四类设施（交委）</vt:lpstr>
      <vt:lpstr>新成路街道道路设施</vt:lpstr>
      <vt:lpstr>四类设施（镇管）</vt:lpstr>
      <vt:lpstr>绿容局社区公园</vt:lpstr>
      <vt:lpstr>绿容局行道树</vt:lpstr>
      <vt:lpstr>街道公共绿地</vt:lpstr>
      <vt:lpstr>街道口袋公园</vt:lpstr>
      <vt:lpstr>街道公园绿地</vt:lpstr>
      <vt:lpstr>花坛花镜</vt:lpstr>
      <vt:lpstr>街道行道树</vt:lpstr>
      <vt:lpstr>河道养护</vt:lpstr>
      <vt:lpstr>街道雨水管道设施量</vt:lpstr>
      <vt:lpstr>街道污水管道设施量</vt:lpstr>
      <vt:lpstr>公厕</vt:lpstr>
      <vt:lpstr>候车亭（镇管）</vt:lpstr>
      <vt:lpstr>景观灯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hulijuan</dc:creator>
  <cp:lastModifiedBy>May old six</cp:lastModifiedBy>
  <dcterms:created xsi:type="dcterms:W3CDTF">2024-12-06T00:04:00Z</dcterms:created>
  <dcterms:modified xsi:type="dcterms:W3CDTF">2025-12-12T08:37:37Z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EE59706EB9032D9E4D127E6726DB0F58</vt:lpwstr>
  </property>
  <property fmtid="{D5CDD505-2E9C-101B-9397-08002B2CF9AE}" pid="3" name="KSOProductBuildVer">
    <vt:lpwstr>2052-12.1.0.23542</vt:lpwstr>
  </property>
</Properties>
</file>