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activeTab="6"/>
  </bookViews>
  <sheets>
    <sheet name="北虹桥示范区汇总表" sheetId="1" r:id="rId1"/>
    <sheet name="北虹桥城市道路" sheetId="4" r:id="rId2"/>
    <sheet name="四类设施" sheetId="3" r:id="rId3"/>
    <sheet name="社区公园" sheetId="5" r:id="rId4"/>
    <sheet name="行道树" sheetId="6" r:id="rId5"/>
    <sheet name="公共绿地" sheetId="7" r:id="rId6"/>
    <sheet name="河道养护" sheetId="8" r:id="rId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<sst xmlns="http://schemas.openxmlformats.org/spreadsheetml/2006/main" count="407" uniqueCount="222">
  <si>
    <t>2026-2027年江桥镇北虹桥示范区综合养护设施量汇总表</t>
  </si>
  <si>
    <t>序号</t>
  </si>
  <si>
    <t>项目内容</t>
  </si>
  <si>
    <t>设施权属</t>
  </si>
  <si>
    <t>单位</t>
  </si>
  <si>
    <t>数量</t>
  </si>
  <si>
    <t>主要内容</t>
  </si>
  <si>
    <t>备注</t>
  </si>
  <si>
    <t>一</t>
  </si>
  <si>
    <t>道路交通养护</t>
  </si>
  <si>
    <t>城市道路</t>
  </si>
  <si>
    <t>区级（交通委）</t>
  </si>
  <si>
    <t>米</t>
  </si>
  <si>
    <t>区管道路8条，总里程9.08公里；桥梁16座。主要对道路设施范围内路面、桥梁及交通四类设施进行管养，具体详明细表一</t>
  </si>
  <si>
    <t>城市道路四类设施养护</t>
  </si>
  <si>
    <t>交通四类设施进行管养具体详明细表二</t>
  </si>
  <si>
    <t>二</t>
  </si>
  <si>
    <t>园林绿化养护</t>
  </si>
  <si>
    <t>公园</t>
  </si>
  <si>
    <t>区级（绿容局）</t>
  </si>
  <si>
    <r>
      <rPr>
        <sz val="8"/>
        <rFont val="宋体"/>
        <charset val="134"/>
        <scheme val="minor"/>
      </rPr>
      <t>m</t>
    </r>
    <r>
      <rPr>
        <vertAlign val="superscript"/>
        <sz val="8"/>
        <rFont val="宋体"/>
        <charset val="134"/>
        <scheme val="minor"/>
      </rPr>
      <t>2</t>
    </r>
  </si>
  <si>
    <t>金鹤公园及原区属行道树管养，具体详明细表三</t>
  </si>
  <si>
    <t>行道树</t>
  </si>
  <si>
    <t>株</t>
  </si>
  <si>
    <t>原区属行道树管养，具体详明细表四</t>
  </si>
  <si>
    <t>道路绿化</t>
  </si>
  <si>
    <t>街镇级</t>
  </si>
  <si>
    <t>镇级沿线公共绿地，具体详明细表五</t>
  </si>
  <si>
    <t>三</t>
  </si>
  <si>
    <t>河道养护</t>
  </si>
  <si>
    <t>9条河道 ，具体详明细表六</t>
  </si>
  <si>
    <t xml:space="preserve">一、嘉定区区管城市道路设备量一览表 （交通委） </t>
  </si>
  <si>
    <t>道路名称</t>
  </si>
  <si>
    <t>起讫点</t>
  </si>
  <si>
    <t>道路等级</t>
  </si>
  <si>
    <t>红线宽度</t>
  </si>
  <si>
    <t>路段长度（M）</t>
  </si>
  <si>
    <t>路段宽度</t>
  </si>
  <si>
    <t>车行道</t>
  </si>
  <si>
    <t>人行道</t>
  </si>
  <si>
    <t>隔离带</t>
  </si>
  <si>
    <t>侧石</t>
  </si>
  <si>
    <t>平石</t>
  </si>
  <si>
    <t>路名牌</t>
  </si>
  <si>
    <t>红白杆</t>
  </si>
  <si>
    <t>太阳能警示柱</t>
  </si>
  <si>
    <t>最后修建年月</t>
  </si>
  <si>
    <t>机动车道</t>
  </si>
  <si>
    <t>非机动车道</t>
  </si>
  <si>
    <t>宽度</t>
  </si>
  <si>
    <r>
      <rPr>
        <sz val="9"/>
        <color theme="1"/>
        <rFont val="宋体"/>
        <charset val="134"/>
        <scheme val="minor"/>
      </rPr>
      <t>面积(M</t>
    </r>
    <r>
      <rPr>
        <vertAlign val="superscript"/>
        <sz val="9"/>
        <rFont val="宋体"/>
        <charset val="134"/>
      </rPr>
      <t>2</t>
    </r>
    <r>
      <rPr>
        <sz val="9"/>
        <color theme="1"/>
        <rFont val="宋体"/>
        <charset val="134"/>
        <scheme val="minor"/>
      </rPr>
      <t>)</t>
    </r>
  </si>
  <si>
    <t>面层类型</t>
  </si>
  <si>
    <t>护栏长度</t>
  </si>
  <si>
    <t>(M)</t>
  </si>
  <si>
    <t>道路</t>
  </si>
  <si>
    <t>桥梁</t>
  </si>
  <si>
    <t>合计</t>
  </si>
  <si>
    <t>(套)</t>
  </si>
  <si>
    <t>（根）</t>
  </si>
  <si>
    <t>金园一路</t>
  </si>
  <si>
    <t>鹤栖路－鹤旋路</t>
  </si>
  <si>
    <t>次干路</t>
  </si>
  <si>
    <t>沥砼</t>
  </si>
  <si>
    <t>3.5*2</t>
  </si>
  <si>
    <t>彩色预制块</t>
  </si>
  <si>
    <t>1.5*2</t>
  </si>
  <si>
    <t>15年以下</t>
  </si>
  <si>
    <t>金运路</t>
  </si>
  <si>
    <t>跨线桥防撞墩－鹤旋路</t>
  </si>
  <si>
    <t>支路</t>
  </si>
  <si>
    <t>4*2</t>
  </si>
  <si>
    <t>金耀路</t>
  </si>
  <si>
    <t>鹤栖路</t>
  </si>
  <si>
    <t>金运路－金耀路</t>
  </si>
  <si>
    <t>鹤霞路</t>
  </si>
  <si>
    <t>金运路－星华公路</t>
  </si>
  <si>
    <t>鹤望路</t>
  </si>
  <si>
    <t>金运路－金园一路</t>
  </si>
  <si>
    <t>鹤旋路</t>
  </si>
  <si>
    <t>星华公路</t>
  </si>
  <si>
    <t>二、嘉定区北虹桥示范区道路交通四类设施设施量清单（交通委）</t>
  </si>
  <si>
    <t>□190*3500直杆（套）</t>
  </si>
  <si>
    <t>4000*2400标志(块)</t>
  </si>
  <si>
    <t>Φ219*8000*3F标杆(套)</t>
  </si>
  <si>
    <t>Φ1000标志(块)</t>
  </si>
  <si>
    <t>△1100标志(块)</t>
  </si>
  <si>
    <t>2000*800标志(块)</t>
  </si>
  <si>
    <t>Φ159*5400弯杆(套)</t>
  </si>
  <si>
    <t>800*800标志(块)</t>
  </si>
  <si>
    <t>900*300标志(块)</t>
  </si>
  <si>
    <t>Φ800标志(块)</t>
  </si>
  <si>
    <t>700*250标志(块)</t>
  </si>
  <si>
    <t>Φ60*2800直杆(套)</t>
  </si>
  <si>
    <t>Φ90*3400直杆(套)</t>
  </si>
  <si>
    <t>800*1500标志(块)</t>
  </si>
  <si>
    <t>800*2000标志(块)</t>
  </si>
  <si>
    <t>1000*800标志(块)</t>
  </si>
  <si>
    <t>Φ600标志(块)</t>
  </si>
  <si>
    <t>横道线(根)</t>
  </si>
  <si>
    <t>停止线(m)</t>
  </si>
  <si>
    <t>港湾线(m)</t>
  </si>
  <si>
    <t>箭头(个)</t>
  </si>
  <si>
    <t>菱形(个)</t>
  </si>
  <si>
    <t>黄格子(m)</t>
  </si>
  <si>
    <t>黄实线(km)</t>
  </si>
  <si>
    <t>黄虚线(km)</t>
  </si>
  <si>
    <t>白实线(km)</t>
  </si>
  <si>
    <t>白虚线(km)</t>
  </si>
  <si>
    <t>纵向减速线(米）</t>
  </si>
  <si>
    <t>双组份</t>
  </si>
  <si>
    <t>文字（禁止超越停车线）（组）</t>
  </si>
  <si>
    <t>水泥隔离墩（块）</t>
  </si>
  <si>
    <t>爆闪灯（个）</t>
  </si>
  <si>
    <t>反光柱（根）</t>
  </si>
  <si>
    <t>三、2025年嘉定区管绿化设施量（绿容局）</t>
  </si>
  <si>
    <t>养护项目</t>
  </si>
  <si>
    <t>养护区域</t>
  </si>
  <si>
    <t>所属镇</t>
  </si>
  <si>
    <t>养护面积   （平方米）</t>
  </si>
  <si>
    <t>养护等级</t>
  </si>
  <si>
    <t>社区公园</t>
  </si>
  <si>
    <t>金鹤公园</t>
  </si>
  <si>
    <t>江桥镇</t>
  </si>
  <si>
    <t xml:space="preserve">社区公园           </t>
  </si>
  <si>
    <t>小    计</t>
  </si>
  <si>
    <t>四、2025年嘉定区管绿化行道树设施量（绿容局）</t>
  </si>
  <si>
    <t>行道树树种</t>
  </si>
  <si>
    <t>等级/规格</t>
  </si>
  <si>
    <t>数量（株）</t>
  </si>
  <si>
    <t>金园一路（鹤旋路－鹤栖路）</t>
  </si>
  <si>
    <t>悬铃木</t>
  </si>
  <si>
    <t>20-29</t>
  </si>
  <si>
    <t>30-39</t>
  </si>
  <si>
    <t>鹤旋路（星华路－金运路）</t>
  </si>
  <si>
    <t>大叶樟</t>
  </si>
  <si>
    <t>10-19</t>
  </si>
  <si>
    <t>鹤霞路（星华路－金运路）</t>
  </si>
  <si>
    <t>女贞</t>
  </si>
  <si>
    <t>鹤望路（金园一路－金运路）</t>
  </si>
  <si>
    <t>合欢</t>
  </si>
  <si>
    <t>金运路（鹤栖路－鹤旋路）</t>
  </si>
  <si>
    <t>枫香</t>
  </si>
  <si>
    <t>鹤栖路（金运路－金耀路）</t>
  </si>
  <si>
    <t>栾树</t>
  </si>
  <si>
    <t>星华路（沪蓉高速－鹤旋路）</t>
  </si>
  <si>
    <t>银杏</t>
  </si>
  <si>
    <t>金耀路（鹤栖路－鹤旋路）</t>
  </si>
  <si>
    <t>小   计</t>
  </si>
  <si>
    <t>五、2025年北虹桥示范区镇管绿化设施量和养护管理项目公共绿地设施量明细表</t>
  </si>
  <si>
    <t>备注说明</t>
  </si>
  <si>
    <t>金运路沿线
公共绿地</t>
  </si>
  <si>
    <t>鹤栖路至鹤霞路</t>
  </si>
  <si>
    <t xml:space="preserve">一般绿化           </t>
  </si>
  <si>
    <t>鹤望路-金沙江西路</t>
  </si>
  <si>
    <t>金园一路沿线              公共绿地</t>
  </si>
  <si>
    <t>鹤栖路-鹤霞路</t>
  </si>
  <si>
    <t>鹤栖路-金沙江西路</t>
  </si>
  <si>
    <t>金沙江西路-鹤旋路</t>
  </si>
  <si>
    <t>金耀路沿线              公共绿地</t>
  </si>
  <si>
    <t>星华公路沿线            绿地</t>
  </si>
  <si>
    <t>四高边界-鹤霞路</t>
  </si>
  <si>
    <t>鹤霞路-金沙江西路</t>
  </si>
  <si>
    <t>鹤栖路路沿线       公共绿地</t>
  </si>
  <si>
    <t>金耀路-金园一路</t>
  </si>
  <si>
    <t>金园一路-金运路</t>
  </si>
  <si>
    <t>鹤霞路沿线       公共绿地</t>
  </si>
  <si>
    <t>星华公路-金耀路</t>
  </si>
  <si>
    <t>鹤望路路沿线
公共绿地</t>
  </si>
  <si>
    <t>金运路至金园一路</t>
  </si>
  <si>
    <t>金沙江西路沿线       公共绿地</t>
  </si>
  <si>
    <t>鹤旋路沿线       公共绿地</t>
  </si>
  <si>
    <t>小计</t>
  </si>
  <si>
    <t>六、嘉定区北虹桥示范区市区级骨干河道养护设施量明细表</t>
  </si>
  <si>
    <t>水体编码</t>
  </si>
  <si>
    <t>河道名称</t>
  </si>
  <si>
    <t>管理等级</t>
  </si>
  <si>
    <t>是否跨镇</t>
  </si>
  <si>
    <t>养护长度</t>
  </si>
  <si>
    <t>养护面积</t>
  </si>
  <si>
    <t>堤防护岸（米）</t>
  </si>
  <si>
    <t>防汛通道</t>
  </si>
  <si>
    <t>绿化</t>
  </si>
  <si>
    <t>景观设施</t>
  </si>
  <si>
    <t>栏杆</t>
  </si>
  <si>
    <t>拦截设施</t>
  </si>
  <si>
    <t>箱涵、管涵</t>
  </si>
  <si>
    <t>标牌</t>
  </si>
  <si>
    <t>水质维护设施</t>
  </si>
  <si>
    <t>河道巡查</t>
  </si>
  <si>
    <t>水陆域保洁频次</t>
  </si>
  <si>
    <t>（米）</t>
  </si>
  <si>
    <t>（平方米）</t>
  </si>
  <si>
    <t>直立式</t>
  </si>
  <si>
    <t>斜坡式</t>
  </si>
  <si>
    <t>（处）</t>
  </si>
  <si>
    <t>（个）</t>
  </si>
  <si>
    <t>（块）</t>
  </si>
  <si>
    <t>频次</t>
  </si>
  <si>
    <t>JD357</t>
  </si>
  <si>
    <t>建新河</t>
  </si>
  <si>
    <t>村级</t>
  </si>
  <si>
    <t>否</t>
  </si>
  <si>
    <t>3喷泉、1沉底式</t>
  </si>
  <si>
    <t>JD332</t>
  </si>
  <si>
    <t>李沙河</t>
  </si>
  <si>
    <t>6（喷泉）</t>
  </si>
  <si>
    <t>JD328</t>
  </si>
  <si>
    <t>里双洋</t>
  </si>
  <si>
    <t>JD154</t>
  </si>
  <si>
    <t>月华江</t>
  </si>
  <si>
    <t>镇管</t>
  </si>
  <si>
    <t>JD380</t>
  </si>
  <si>
    <t>东沙江支河</t>
  </si>
  <si>
    <t>JD153</t>
  </si>
  <si>
    <t>东沙江</t>
  </si>
  <si>
    <t>JD149</t>
  </si>
  <si>
    <t>西沙江</t>
  </si>
  <si>
    <t>1（线型式曝气）</t>
  </si>
  <si>
    <t>JD151</t>
  </si>
  <si>
    <t>双洋港</t>
  </si>
  <si>
    <t>JD333</t>
  </si>
  <si>
    <t>江桥东沙江</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</si>
</sst>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Red]0"/>
  </numFmts>
  <fonts count="49">
    <font>
      <sz val="11"/>
      <color theme="1"/>
      <name val="宋体"/>
      <charset val="134"/>
      <scheme val="minor"/>
    </font>
    <font>
      <b/>
      <sz val="11"/>
      <color theme="1"/>
      <name val="宋体"/>
      <charset val="134"/>
    </font>
    <font>
      <sz val="9"/>
      <name val="宋体"/>
      <charset val="134"/>
    </font>
    <font>
      <sz val="10"/>
      <name val="宋体"/>
      <charset val="134"/>
      <scheme val="major"/>
    </font>
    <font>
      <sz val="10"/>
      <color rgb="FF000000"/>
      <name val="宋体"/>
      <charset val="134"/>
      <scheme val="major"/>
    </font>
    <font>
      <sz val="10"/>
      <color theme="1"/>
      <name val="宋体"/>
      <charset val="134"/>
      <scheme val="major"/>
    </font>
    <font>
      <sz val="9"/>
      <color theme="1"/>
      <name val="宋体"/>
      <charset val="134"/>
    </font>
    <font>
      <sz val="9"/>
      <color theme="1"/>
      <name val="宋体"/>
      <charset val="134"/>
      <scheme val="minor"/>
    </font>
    <font>
      <sz val="9"/>
      <name val="宋体"/>
      <charset val="134"/>
      <scheme val="minor"/>
    </font>
    <font>
      <sz val="11"/>
      <color theme="1"/>
      <name val="黑体"/>
      <charset val="134"/>
    </font>
    <font>
      <sz val="9"/>
      <color indexed="8"/>
      <name val="宋体"/>
      <charset val="134"/>
    </font>
    <font>
      <b/>
      <sz val="9"/>
      <color theme="1"/>
      <name val="宋体"/>
      <charset val="134"/>
      <scheme val="minor"/>
    </font>
    <font>
      <b/>
      <sz val="9"/>
      <name val="宋体"/>
      <charset val="134"/>
      <scheme val="minor"/>
    </font>
    <font>
      <sz val="10"/>
      <color theme="1"/>
      <name val="宋体"/>
      <charset val="134"/>
      <scheme val="minor"/>
    </font>
    <font>
      <sz val="10"/>
      <color rgb="FF000000"/>
      <name val="宋体"/>
      <charset val="134"/>
      <scheme val="minor"/>
    </font>
    <font>
      <b/>
      <sz val="9"/>
      <name val="宋体"/>
      <charset val="134"/>
    </font>
    <font>
      <b/>
      <sz val="11"/>
      <color theme="1"/>
      <name val="宋体"/>
      <charset val="134"/>
      <scheme val="minor"/>
    </font>
    <font>
      <sz val="10"/>
      <name val="宋体"/>
      <charset val="134"/>
    </font>
    <font>
      <sz val="11"/>
      <name val="宋体"/>
      <charset val="134"/>
    </font>
    <font>
      <b/>
      <sz val="10"/>
      <name val="宋体"/>
      <charset val="134"/>
    </font>
    <font>
      <sz val="9"/>
      <color indexed="12"/>
      <name val="宋体"/>
      <charset val="134"/>
    </font>
    <font>
      <sz val="9"/>
      <color indexed="10"/>
      <name val="宋体"/>
      <charset val="134"/>
    </font>
    <font>
      <sz val="11"/>
      <name val="宋体"/>
      <charset val="134"/>
      <scheme val="minor"/>
    </font>
    <font>
      <b/>
      <sz val="18"/>
      <name val="宋体"/>
      <charset val="134"/>
      <scheme val="minor"/>
    </font>
    <font>
      <sz val="12"/>
      <name val="宋体"/>
      <charset val="134"/>
    </font>
    <font>
      <b/>
      <sz val="12"/>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9"/>
      <name val="宋体"/>
      <charset val="134"/>
    </font>
    <font>
      <sz val="8"/>
      <name val="宋体"/>
      <charset val="134"/>
      <scheme val="minor"/>
    </font>
    <font>
      <vertAlign val="superscript"/>
      <sz val="8"/>
      <name val="宋体"/>
      <charset val="134"/>
      <scheme val="minor"/>
    </font>
  </fonts>
  <fills count="38">
    <fill>
      <patternFill patternType="none"/>
    </fill>
    <fill>
      <patternFill patternType="gray125"/>
    </fill>
    <fill>
      <patternFill patternType="solid">
        <fgColor theme="0"/>
        <bgColor indexed="64"/>
      </patternFill>
    </fill>
    <fill>
      <patternFill patternType="solid">
        <fgColor theme="9" tint="0.8"/>
        <bgColor indexed="64"/>
      </patternFill>
    </fill>
    <fill>
      <patternFill patternType="solid">
        <fgColor theme="7" tint="0.8"/>
        <bgColor indexed="64"/>
      </patternFill>
    </fill>
    <fill>
      <patternFill patternType="solid">
        <fgColor theme="5" tint="0.6"/>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7" borderId="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4" fillId="0" borderId="0" applyNumberFormat="0" applyFill="0" applyBorder="0" applyAlignment="0" applyProtection="0">
      <alignment vertical="center"/>
    </xf>
    <xf numFmtId="0" fontId="35" fillId="8" borderId="11" applyNumberFormat="0" applyAlignment="0" applyProtection="0">
      <alignment vertical="center"/>
    </xf>
    <xf numFmtId="0" fontId="36" fillId="9" borderId="12" applyNumberFormat="0" applyAlignment="0" applyProtection="0">
      <alignment vertical="center"/>
    </xf>
    <xf numFmtId="0" fontId="37" fillId="9" borderId="11" applyNumberFormat="0" applyAlignment="0" applyProtection="0">
      <alignment vertical="center"/>
    </xf>
    <xf numFmtId="0" fontId="38" fillId="10" borderId="13" applyNumberFormat="0" applyAlignment="0" applyProtection="0">
      <alignment vertical="center"/>
    </xf>
    <xf numFmtId="0" fontId="39" fillId="0" borderId="14" applyNumberFormat="0" applyFill="0" applyAlignment="0" applyProtection="0">
      <alignment vertical="center"/>
    </xf>
    <xf numFmtId="0" fontId="40" fillId="0" borderId="15" applyNumberFormat="0" applyFill="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5" fillId="35" borderId="0" applyNumberFormat="0" applyBorder="0" applyAlignment="0" applyProtection="0">
      <alignment vertical="center"/>
    </xf>
    <xf numFmtId="0" fontId="45" fillId="36" borderId="0" applyNumberFormat="0" applyBorder="0" applyAlignment="0" applyProtection="0">
      <alignment vertical="center"/>
    </xf>
    <xf numFmtId="0" fontId="44" fillId="37" borderId="0" applyNumberFormat="0" applyBorder="0" applyAlignment="0" applyProtection="0">
      <alignment vertical="center"/>
    </xf>
    <xf numFmtId="0" fontId="24" fillId="0" borderId="0">
      <alignment vertical="center"/>
    </xf>
  </cellStyleXfs>
  <cellXfs count="116">
    <xf numFmtId="0" fontId="0" fillId="0" borderId="0" xfId="0">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xf>
    <xf numFmtId="2"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7" fillId="0" borderId="1" xfId="0" applyFont="1" applyFill="1" applyBorder="1" applyAlignment="1"/>
    <xf numFmtId="0" fontId="7" fillId="0" borderId="1" xfId="0" applyFont="1" applyFill="1" applyBorder="1" applyAlignment="1">
      <alignment horizontal="center"/>
    </xf>
    <xf numFmtId="0" fontId="8" fillId="3" borderId="1" xfId="0" applyFont="1" applyFill="1" applyBorder="1" applyAlignment="1">
      <alignment horizont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2"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0" fontId="0" fillId="0" borderId="0" xfId="0" applyBorder="1">
      <alignment vertical="center"/>
    </xf>
    <xf numFmtId="0" fontId="9" fillId="0" borderId="0" xfId="0" applyFont="1" applyBorder="1" applyAlignment="1">
      <alignment horizontal="left" vertical="center" wrapText="1"/>
    </xf>
    <xf numFmtId="0" fontId="0" fillId="0" borderId="0" xfId="0" applyFont="1" applyAlignment="1">
      <alignment horizontal="left" vertical="center" wrapText="1"/>
    </xf>
    <xf numFmtId="0" fontId="7" fillId="0" borderId="1" xfId="0" applyFont="1" applyFill="1" applyBorder="1" applyAlignment="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shrinkToFit="1"/>
    </xf>
    <xf numFmtId="0" fontId="2"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0" fontId="10" fillId="0" borderId="1" xfId="0" applyNumberFormat="1" applyFont="1" applyFill="1" applyBorder="1" applyAlignment="1">
      <alignment horizontal="center" vertical="center"/>
    </xf>
    <xf numFmtId="0" fontId="10"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0" fontId="11" fillId="0" borderId="1" xfId="0" applyNumberFormat="1" applyFont="1" applyFill="1" applyBorder="1" applyAlignment="1">
      <alignment horizontal="center" vertical="center"/>
    </xf>
    <xf numFmtId="0" fontId="7" fillId="0" borderId="1" xfId="0" applyNumberFormat="1" applyFont="1" applyFill="1" applyBorder="1" applyAlignment="1">
      <alignment vertical="center"/>
    </xf>
    <xf numFmtId="176" fontId="11" fillId="3"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9" fillId="0" borderId="0" xfId="0" applyFont="1" applyAlignment="1">
      <alignment horizontal="center" vertical="center"/>
    </xf>
    <xf numFmtId="0" fontId="7" fillId="0" borderId="2" xfId="0" applyFont="1" applyFill="1" applyBorder="1" applyAlignment="1">
      <alignment horizontal="center" vertical="center"/>
    </xf>
    <xf numFmtId="0" fontId="7" fillId="0" borderId="1" xfId="0" applyFont="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7" fillId="0" borderId="1" xfId="0" applyFont="1" applyBorder="1">
      <alignment vertical="center"/>
    </xf>
    <xf numFmtId="0" fontId="2" fillId="0" borderId="3" xfId="0" applyFont="1" applyFill="1" applyBorder="1" applyAlignment="1">
      <alignment horizontal="left" vertical="center" wrapText="1"/>
    </xf>
    <xf numFmtId="49" fontId="2" fillId="0" borderId="1" xfId="0" applyNumberFormat="1" applyFont="1" applyFill="1" applyBorder="1" applyAlignment="1">
      <alignment horizontal="center" vertical="center"/>
    </xf>
    <xf numFmtId="43" fontId="2" fillId="0" borderId="1" xfId="1" applyFont="1" applyFill="1" applyBorder="1" applyAlignment="1">
      <alignment horizontal="left" vertical="center" wrapText="1"/>
    </xf>
    <xf numFmtId="0" fontId="6" fillId="0" borderId="1" xfId="0" applyFont="1" applyFill="1" applyBorder="1" applyAlignment="1">
      <alignment horizontal="center" vertical="center" wrapText="1"/>
    </xf>
    <xf numFmtId="176" fontId="14" fillId="0" borderId="1" xfId="0" applyNumberFormat="1" applyFont="1" applyBorder="1" applyAlignment="1">
      <alignment horizontal="center" vertical="center" wrapText="1"/>
    </xf>
    <xf numFmtId="0" fontId="2" fillId="0" borderId="4"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left" vertical="center" wrapText="1"/>
    </xf>
    <xf numFmtId="177" fontId="11"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177" fontId="2" fillId="0" borderId="6" xfId="0" applyNumberFormat="1" applyFont="1" applyFill="1" applyBorder="1" applyAlignment="1">
      <alignment horizontal="left" vertical="center" wrapText="1"/>
    </xf>
    <xf numFmtId="177" fontId="2" fillId="0" borderId="1" xfId="0" applyNumberFormat="1" applyFont="1" applyFill="1" applyBorder="1" applyAlignment="1">
      <alignment horizontal="center" vertical="center" wrapText="1"/>
    </xf>
    <xf numFmtId="0" fontId="7" fillId="0" borderId="1" xfId="0" applyFont="1" applyFill="1" applyBorder="1">
      <alignment vertical="center"/>
    </xf>
    <xf numFmtId="0" fontId="15" fillId="3" borderId="1" xfId="0" applyFont="1" applyFill="1" applyBorder="1" applyAlignment="1">
      <alignment horizontal="center" vertical="center"/>
    </xf>
    <xf numFmtId="0" fontId="12" fillId="0" borderId="1" xfId="0" applyFont="1" applyFill="1" applyBorder="1" applyAlignment="1">
      <alignment horizontal="center" vertical="center"/>
    </xf>
    <xf numFmtId="0" fontId="16" fillId="0" borderId="0" xfId="0" applyFont="1" applyAlignment="1">
      <alignment horizontal="center" vertical="center"/>
    </xf>
    <xf numFmtId="0" fontId="13" fillId="0" borderId="1" xfId="0" applyFont="1" applyBorder="1">
      <alignment vertical="center"/>
    </xf>
    <xf numFmtId="0" fontId="17"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176" fontId="17"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wrapText="1"/>
    </xf>
    <xf numFmtId="0" fontId="13" fillId="0" borderId="1" xfId="0" applyFont="1" applyBorder="1" applyAlignment="1">
      <alignment horizontal="center" vertical="center"/>
    </xf>
    <xf numFmtId="0" fontId="17" fillId="0" borderId="1" xfId="49" applyFont="1" applyBorder="1" applyAlignment="1">
      <alignment horizontal="left" vertical="center"/>
    </xf>
    <xf numFmtId="0" fontId="17" fillId="0" borderId="1" xfId="0" applyFont="1" applyFill="1" applyBorder="1" applyAlignment="1">
      <alignment horizontal="center" vertical="center"/>
    </xf>
    <xf numFmtId="176" fontId="17"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19" fillId="0" borderId="5" xfId="49" applyFont="1" applyBorder="1" applyAlignment="1">
      <alignment horizontal="center" vertical="center"/>
    </xf>
    <xf numFmtId="0" fontId="19" fillId="0" borderId="7" xfId="49" applyFont="1" applyBorder="1" applyAlignment="1">
      <alignment horizontal="center" vertical="center"/>
    </xf>
    <xf numFmtId="0" fontId="0" fillId="0" borderId="0" xfId="0" applyAlignment="1">
      <alignment horizontal="center" vertical="center"/>
    </xf>
    <xf numFmtId="0"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xf>
    <xf numFmtId="0" fontId="20" fillId="0" borderId="1" xfId="0" applyFont="1" applyBorder="1" applyAlignment="1">
      <alignment horizontal="right" vertical="center"/>
    </xf>
    <xf numFmtId="0" fontId="7" fillId="0" borderId="1" xfId="0" applyFont="1" applyBorder="1" applyAlignment="1">
      <alignment horizontal="right" vertical="center"/>
    </xf>
    <xf numFmtId="57" fontId="7" fillId="0" borderId="1" xfId="0" applyNumberFormat="1" applyFont="1" applyBorder="1" applyAlignment="1">
      <alignment horizontal="left" vertical="center"/>
    </xf>
    <xf numFmtId="0" fontId="10" fillId="4" borderId="1" xfId="0" applyFont="1" applyFill="1" applyBorder="1" applyAlignment="1">
      <alignment horizontal="center" vertical="center"/>
    </xf>
    <xf numFmtId="0" fontId="7" fillId="4" borderId="1" xfId="0" applyFont="1" applyFill="1" applyBorder="1" applyAlignment="1">
      <alignment horizontal="center" vertical="center"/>
    </xf>
    <xf numFmtId="0" fontId="20" fillId="4" borderId="1" xfId="0" applyFont="1" applyFill="1" applyBorder="1" applyAlignment="1">
      <alignment horizontal="right" vertical="center"/>
    </xf>
    <xf numFmtId="0" fontId="20" fillId="5" borderId="1" xfId="0" applyFont="1" applyFill="1" applyBorder="1" applyAlignment="1">
      <alignment horizontal="right" vertical="center"/>
    </xf>
    <xf numFmtId="0" fontId="21" fillId="4" borderId="1" xfId="0" applyFont="1" applyFill="1" applyBorder="1" applyAlignment="1">
      <alignment horizontal="right" vertical="center"/>
    </xf>
    <xf numFmtId="57" fontId="7" fillId="4" borderId="1" xfId="0" applyNumberFormat="1" applyFont="1" applyFill="1" applyBorder="1" applyAlignment="1">
      <alignment horizontal="left" vertical="center"/>
    </xf>
    <xf numFmtId="0" fontId="7" fillId="4" borderId="1" xfId="0" applyFont="1" applyFill="1" applyBorder="1" applyAlignment="1">
      <alignment horizontal="left" vertical="center"/>
    </xf>
    <xf numFmtId="0" fontId="22" fillId="0" borderId="0" xfId="0" applyFont="1" applyFill="1" applyAlignment="1">
      <alignment vertical="center"/>
    </xf>
    <xf numFmtId="0" fontId="0" fillId="0" borderId="0" xfId="0" applyAlignment="1">
      <alignment vertical="center"/>
    </xf>
    <xf numFmtId="0" fontId="23" fillId="0" borderId="1" xfId="0" applyFont="1" applyFill="1" applyBorder="1" applyAlignment="1">
      <alignment horizontal="center" vertical="center" wrapText="1"/>
    </xf>
    <xf numFmtId="0" fontId="24" fillId="0" borderId="1" xfId="0" applyFont="1" applyFill="1" applyBorder="1" applyAlignment="1">
      <alignment vertical="center"/>
    </xf>
    <xf numFmtId="0" fontId="25" fillId="0"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6" borderId="1" xfId="0" applyFont="1" applyFill="1" applyBorder="1" applyAlignment="1">
      <alignment horizontal="center" vertical="center" wrapText="1"/>
    </xf>
    <xf numFmtId="178" fontId="26" fillId="6" borderId="1" xfId="0" applyNumberFormat="1" applyFont="1" applyFill="1" applyBorder="1" applyAlignment="1">
      <alignment horizontal="center" vertical="center" wrapText="1"/>
    </xf>
    <xf numFmtId="178" fontId="25" fillId="6"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嘉定区城市道路设施量表（新成街道）"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pane xSplit="6" ySplit="3" topLeftCell="G4" activePane="bottomRight" state="frozen"/>
      <selection/>
      <selection pane="topRight"/>
      <selection pane="bottomLeft"/>
      <selection pane="bottomRight" activeCell="G11" sqref="G11"/>
    </sheetView>
  </sheetViews>
  <sheetFormatPr defaultColWidth="9" defaultRowHeight="13.5" outlineLevelCol="6"/>
  <cols>
    <col min="1" max="1" width="4.875" style="104" customWidth="1"/>
    <col min="2" max="2" width="21.375" style="104" customWidth="1"/>
    <col min="3" max="3" width="16.25" style="104" customWidth="1"/>
    <col min="4" max="4" width="4.875" style="104" customWidth="1"/>
    <col min="5" max="5" width="8.375" style="104" customWidth="1"/>
    <col min="6" max="6" width="61.625" style="104" customWidth="1"/>
    <col min="7" max="7" width="21.25" style="104" customWidth="1"/>
    <col min="8" max="16384" width="9" style="103"/>
  </cols>
  <sheetData>
    <row r="1" ht="27" customHeight="1" spans="1:7">
      <c r="A1" s="105" t="s">
        <v>0</v>
      </c>
      <c r="B1" s="105"/>
      <c r="C1" s="105"/>
      <c r="D1" s="105"/>
      <c r="E1" s="105"/>
      <c r="F1" s="105"/>
      <c r="G1" s="106"/>
    </row>
    <row r="2" s="103" customFormat="1" ht="18" customHeight="1" spans="1:7">
      <c r="A2" s="107" t="s">
        <v>1</v>
      </c>
      <c r="B2" s="107" t="s">
        <v>2</v>
      </c>
      <c r="C2" s="107" t="s">
        <v>3</v>
      </c>
      <c r="D2" s="107" t="s">
        <v>4</v>
      </c>
      <c r="E2" s="107" t="s">
        <v>5</v>
      </c>
      <c r="F2" s="107" t="s">
        <v>6</v>
      </c>
      <c r="G2" s="107" t="s">
        <v>7</v>
      </c>
    </row>
    <row r="3" s="103" customFormat="1" ht="42" customHeight="1" spans="1:7">
      <c r="A3" s="108" t="s">
        <v>8</v>
      </c>
      <c r="B3" s="108" t="s">
        <v>9</v>
      </c>
      <c r="C3" s="108"/>
      <c r="D3" s="108"/>
      <c r="E3" s="108"/>
      <c r="F3" s="108"/>
      <c r="G3" s="106"/>
    </row>
    <row r="4" s="103" customFormat="1" ht="67" customHeight="1" spans="1:7">
      <c r="A4" s="109">
        <v>1</v>
      </c>
      <c r="B4" s="109" t="s">
        <v>10</v>
      </c>
      <c r="C4" s="110" t="s">
        <v>11</v>
      </c>
      <c r="D4" s="110" t="s">
        <v>12</v>
      </c>
      <c r="E4" s="109">
        <v>9080</v>
      </c>
      <c r="F4" s="111" t="s">
        <v>13</v>
      </c>
      <c r="G4" s="106"/>
    </row>
    <row r="5" s="103" customFormat="1" ht="67" customHeight="1" spans="1:7">
      <c r="A5" s="109">
        <v>2</v>
      </c>
      <c r="B5" s="109" t="s">
        <v>14</v>
      </c>
      <c r="C5" s="110" t="s">
        <v>11</v>
      </c>
      <c r="D5" s="109" t="s">
        <v>12</v>
      </c>
      <c r="E5" s="109">
        <v>9080</v>
      </c>
      <c r="F5" s="111" t="s">
        <v>15</v>
      </c>
      <c r="G5" s="106"/>
    </row>
    <row r="6" s="103" customFormat="1" ht="39" customHeight="1" spans="1:7">
      <c r="A6" s="108" t="s">
        <v>16</v>
      </c>
      <c r="B6" s="108" t="s">
        <v>17</v>
      </c>
      <c r="C6" s="112"/>
      <c r="D6" s="112"/>
      <c r="E6" s="113"/>
      <c r="F6" s="112"/>
      <c r="G6" s="106"/>
    </row>
    <row r="7" s="103" customFormat="1" ht="29.1" customHeight="1" spans="1:7">
      <c r="A7" s="109">
        <v>1</v>
      </c>
      <c r="B7" s="109" t="s">
        <v>18</v>
      </c>
      <c r="C7" s="110" t="s">
        <v>19</v>
      </c>
      <c r="D7" s="110" t="s">
        <v>20</v>
      </c>
      <c r="E7" s="109">
        <v>44555</v>
      </c>
      <c r="F7" s="111" t="s">
        <v>21</v>
      </c>
      <c r="G7" s="106"/>
    </row>
    <row r="8" s="103" customFormat="1" ht="57.95" customHeight="1" spans="1:7">
      <c r="A8" s="109">
        <v>2</v>
      </c>
      <c r="B8" s="109" t="s">
        <v>22</v>
      </c>
      <c r="C8" s="110" t="s">
        <v>19</v>
      </c>
      <c r="D8" s="109" t="s">
        <v>23</v>
      </c>
      <c r="E8" s="109">
        <v>1848</v>
      </c>
      <c r="F8" s="111" t="s">
        <v>24</v>
      </c>
      <c r="G8" s="106"/>
    </row>
    <row r="9" s="103" customFormat="1" ht="39" customHeight="1" spans="1:7">
      <c r="A9" s="109">
        <v>3</v>
      </c>
      <c r="B9" s="109" t="s">
        <v>25</v>
      </c>
      <c r="C9" s="110" t="s">
        <v>26</v>
      </c>
      <c r="D9" s="110" t="s">
        <v>20</v>
      </c>
      <c r="E9" s="109">
        <v>82959</v>
      </c>
      <c r="F9" s="111" t="s">
        <v>27</v>
      </c>
      <c r="G9" s="106"/>
    </row>
    <row r="10" ht="14.25" spans="1:7">
      <c r="A10" s="108" t="s">
        <v>28</v>
      </c>
      <c r="B10" s="108" t="s">
        <v>29</v>
      </c>
      <c r="C10" s="108"/>
      <c r="D10" s="108"/>
      <c r="E10" s="114"/>
      <c r="F10" s="108"/>
      <c r="G10" s="106"/>
    </row>
    <row r="11" ht="14.25" spans="1:7">
      <c r="A11" s="109">
        <v>1</v>
      </c>
      <c r="B11" s="109" t="s">
        <v>29</v>
      </c>
      <c r="C11" s="110" t="s">
        <v>26</v>
      </c>
      <c r="D11" s="109" t="s">
        <v>12</v>
      </c>
      <c r="E11" s="109">
        <v>5501</v>
      </c>
      <c r="F11" s="111" t="s">
        <v>30</v>
      </c>
      <c r="G11" s="115"/>
    </row>
  </sheetData>
  <mergeCells count="1">
    <mergeCell ref="A1:F1"/>
  </mergeCells>
  <pageMargins left="0.75" right="0.236111111111111" top="0.432638888888889" bottom="0.196527777777778" header="0.5" footer="0.5"/>
  <pageSetup paperSize="8"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5"/>
  <sheetViews>
    <sheetView workbookViewId="0">
      <selection activeCell="K9" sqref="K9"/>
    </sheetView>
  </sheetViews>
  <sheetFormatPr defaultColWidth="9" defaultRowHeight="13.5"/>
  <cols>
    <col min="8" max="8" width="14.25" customWidth="1"/>
    <col min="10" max="10" width="13" customWidth="1"/>
    <col min="11" max="11" width="10.375"/>
    <col min="13" max="13" width="10.375"/>
    <col min="14" max="14" width="9.25"/>
    <col min="16" max="16" width="10.375"/>
    <col min="17" max="17" width="9.25"/>
  </cols>
  <sheetData>
    <row r="1" ht="25" customHeight="1" spans="1:33">
      <c r="A1" s="89" t="s">
        <v>31</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row>
    <row r="2" ht="25" customHeight="1" spans="1:33">
      <c r="A2" s="50" t="s">
        <v>1</v>
      </c>
      <c r="B2" s="50" t="s">
        <v>32</v>
      </c>
      <c r="C2" s="50" t="s">
        <v>33</v>
      </c>
      <c r="D2" s="50" t="s">
        <v>34</v>
      </c>
      <c r="E2" s="50" t="s">
        <v>35</v>
      </c>
      <c r="F2" s="50" t="s">
        <v>36</v>
      </c>
      <c r="G2" s="50"/>
      <c r="H2" s="50"/>
      <c r="I2" s="50" t="s">
        <v>37</v>
      </c>
      <c r="J2" s="50" t="s">
        <v>38</v>
      </c>
      <c r="K2" s="50"/>
      <c r="L2" s="50"/>
      <c r="M2" s="50"/>
      <c r="N2" s="50"/>
      <c r="O2" s="50"/>
      <c r="P2" s="50"/>
      <c r="Q2" s="50"/>
      <c r="R2" s="50"/>
      <c r="S2" s="50"/>
      <c r="T2" s="50" t="s">
        <v>39</v>
      </c>
      <c r="U2" s="50"/>
      <c r="V2" s="50"/>
      <c r="W2" s="50"/>
      <c r="X2" s="50"/>
      <c r="Y2" s="50"/>
      <c r="Z2" s="50" t="s">
        <v>40</v>
      </c>
      <c r="AA2" s="50" t="s">
        <v>41</v>
      </c>
      <c r="AB2" s="50" t="s">
        <v>42</v>
      </c>
      <c r="AC2" s="50" t="s">
        <v>43</v>
      </c>
      <c r="AD2" s="50" t="s">
        <v>44</v>
      </c>
      <c r="AE2" s="90" t="s">
        <v>45</v>
      </c>
      <c r="AF2" s="91" t="s">
        <v>46</v>
      </c>
      <c r="AG2" s="26" t="s">
        <v>7</v>
      </c>
    </row>
    <row r="3" ht="25" customHeight="1" spans="1:33">
      <c r="A3" s="50"/>
      <c r="B3" s="50"/>
      <c r="C3" s="50"/>
      <c r="D3" s="50"/>
      <c r="E3" s="50"/>
      <c r="F3" s="50"/>
      <c r="G3" s="50"/>
      <c r="H3" s="50"/>
      <c r="I3" s="50"/>
      <c r="J3" s="50" t="s">
        <v>47</v>
      </c>
      <c r="K3" s="50"/>
      <c r="L3" s="50"/>
      <c r="M3" s="50"/>
      <c r="N3" s="50"/>
      <c r="O3" s="50" t="s">
        <v>48</v>
      </c>
      <c r="P3" s="50"/>
      <c r="Q3" s="50"/>
      <c r="R3" s="50"/>
      <c r="S3" s="50"/>
      <c r="T3" s="50" t="s">
        <v>49</v>
      </c>
      <c r="U3" s="50" t="s">
        <v>50</v>
      </c>
      <c r="V3" s="50"/>
      <c r="W3" s="50"/>
      <c r="X3" s="50" t="s">
        <v>51</v>
      </c>
      <c r="Y3" s="50" t="s">
        <v>52</v>
      </c>
      <c r="Z3" s="50"/>
      <c r="AA3" s="50"/>
      <c r="AB3" s="50"/>
      <c r="AC3" s="50" t="s">
        <v>5</v>
      </c>
      <c r="AD3" s="50"/>
      <c r="AE3" s="90"/>
      <c r="AF3" s="91"/>
      <c r="AG3" s="26"/>
    </row>
    <row r="4" ht="25" customHeight="1" spans="1:33">
      <c r="A4" s="50"/>
      <c r="B4" s="50"/>
      <c r="C4" s="50"/>
      <c r="D4" s="50"/>
      <c r="E4" s="50" t="s">
        <v>53</v>
      </c>
      <c r="F4" s="50" t="s">
        <v>54</v>
      </c>
      <c r="G4" s="50" t="s">
        <v>55</v>
      </c>
      <c r="H4" s="50" t="s">
        <v>56</v>
      </c>
      <c r="I4" s="50" t="s">
        <v>53</v>
      </c>
      <c r="J4" s="50" t="s">
        <v>49</v>
      </c>
      <c r="K4" s="50" t="s">
        <v>50</v>
      </c>
      <c r="L4" s="50"/>
      <c r="M4" s="50"/>
      <c r="N4" s="50" t="s">
        <v>51</v>
      </c>
      <c r="O4" s="50" t="s">
        <v>49</v>
      </c>
      <c r="P4" s="50" t="s">
        <v>50</v>
      </c>
      <c r="Q4" s="50"/>
      <c r="R4" s="50"/>
      <c r="S4" s="50" t="s">
        <v>51</v>
      </c>
      <c r="T4" s="50"/>
      <c r="U4" s="50"/>
      <c r="V4" s="50"/>
      <c r="W4" s="50"/>
      <c r="X4" s="50"/>
      <c r="Y4" s="50"/>
      <c r="Z4" s="50"/>
      <c r="AA4" s="50"/>
      <c r="AB4" s="50"/>
      <c r="AC4" s="50"/>
      <c r="AD4" s="50"/>
      <c r="AE4" s="90"/>
      <c r="AF4" s="91"/>
      <c r="AG4" s="26"/>
    </row>
    <row r="5" ht="25" customHeight="1" spans="1:33">
      <c r="A5" s="50"/>
      <c r="B5" s="50"/>
      <c r="C5" s="50"/>
      <c r="D5" s="50"/>
      <c r="E5" s="50"/>
      <c r="F5" s="50"/>
      <c r="G5" s="50"/>
      <c r="H5" s="50"/>
      <c r="I5" s="50"/>
      <c r="J5" s="50" t="s">
        <v>53</v>
      </c>
      <c r="K5" s="50" t="s">
        <v>54</v>
      </c>
      <c r="L5" s="50" t="s">
        <v>55</v>
      </c>
      <c r="M5" s="50" t="s">
        <v>56</v>
      </c>
      <c r="N5" s="50"/>
      <c r="O5" s="50" t="s">
        <v>53</v>
      </c>
      <c r="P5" s="50" t="s">
        <v>54</v>
      </c>
      <c r="Q5" s="50" t="s">
        <v>55</v>
      </c>
      <c r="R5" s="50" t="s">
        <v>56</v>
      </c>
      <c r="S5" s="50"/>
      <c r="T5" s="50" t="s">
        <v>53</v>
      </c>
      <c r="U5" s="50" t="s">
        <v>54</v>
      </c>
      <c r="V5" s="50" t="s">
        <v>55</v>
      </c>
      <c r="W5" s="50" t="s">
        <v>56</v>
      </c>
      <c r="X5" s="50"/>
      <c r="Y5" s="50" t="s">
        <v>53</v>
      </c>
      <c r="Z5" s="50" t="s">
        <v>53</v>
      </c>
      <c r="AA5" s="50" t="s">
        <v>53</v>
      </c>
      <c r="AB5" s="50" t="s">
        <v>53</v>
      </c>
      <c r="AC5" s="50" t="s">
        <v>57</v>
      </c>
      <c r="AD5" s="50" t="s">
        <v>58</v>
      </c>
      <c r="AE5" s="50" t="s">
        <v>58</v>
      </c>
      <c r="AF5" s="91"/>
      <c r="AG5" s="26"/>
    </row>
    <row r="6" ht="25" customHeight="1" spans="1:33">
      <c r="A6" s="50">
        <v>1</v>
      </c>
      <c r="B6" s="92" t="s">
        <v>59</v>
      </c>
      <c r="C6" s="92" t="s">
        <v>60</v>
      </c>
      <c r="D6" s="50" t="s">
        <v>61</v>
      </c>
      <c r="E6" s="50">
        <v>32</v>
      </c>
      <c r="F6" s="93">
        <v>980</v>
      </c>
      <c r="G6" s="93">
        <v>55</v>
      </c>
      <c r="H6" s="93">
        <f>F6+G6</f>
        <v>1035</v>
      </c>
      <c r="I6" s="94">
        <v>32</v>
      </c>
      <c r="J6" s="94">
        <v>15</v>
      </c>
      <c r="K6" s="93">
        <f t="shared" ref="K6:K13" si="0">F6*J6</f>
        <v>14700</v>
      </c>
      <c r="L6" s="93">
        <f t="shared" ref="L6:L13" si="1">G6*J6</f>
        <v>825</v>
      </c>
      <c r="M6" s="93">
        <v>15525</v>
      </c>
      <c r="N6" s="92" t="s">
        <v>62</v>
      </c>
      <c r="O6" s="94" t="s">
        <v>63</v>
      </c>
      <c r="P6" s="94">
        <f>F6*7</f>
        <v>6860</v>
      </c>
      <c r="Q6" s="94">
        <f>G6*7</f>
        <v>385</v>
      </c>
      <c r="R6" s="94">
        <v>7245</v>
      </c>
      <c r="S6" s="92" t="s">
        <v>62</v>
      </c>
      <c r="T6" s="94" t="s">
        <v>63</v>
      </c>
      <c r="U6" s="93">
        <v>8253</v>
      </c>
      <c r="V6" s="93">
        <f>G6*7</f>
        <v>385</v>
      </c>
      <c r="W6" s="93">
        <v>8638</v>
      </c>
      <c r="X6" s="92" t="s">
        <v>64</v>
      </c>
      <c r="Y6" s="94"/>
      <c r="Z6" s="94" t="s">
        <v>65</v>
      </c>
      <c r="AA6" s="93">
        <v>6210</v>
      </c>
      <c r="AB6" s="93">
        <v>6210</v>
      </c>
      <c r="AC6" s="93">
        <v>8</v>
      </c>
      <c r="AD6" s="94">
        <v>37</v>
      </c>
      <c r="AE6" s="94"/>
      <c r="AF6" s="95">
        <v>41609</v>
      </c>
      <c r="AG6" s="92" t="s">
        <v>66</v>
      </c>
    </row>
    <row r="7" ht="25" customHeight="1" spans="1:33">
      <c r="A7" s="50">
        <v>2</v>
      </c>
      <c r="B7" s="92" t="s">
        <v>67</v>
      </c>
      <c r="C7" s="92" t="s">
        <v>68</v>
      </c>
      <c r="D7" s="50" t="s">
        <v>69</v>
      </c>
      <c r="E7" s="50">
        <v>24</v>
      </c>
      <c r="F7" s="93">
        <v>1202</v>
      </c>
      <c r="G7" s="93">
        <v>48</v>
      </c>
      <c r="H7" s="93">
        <v>1250</v>
      </c>
      <c r="I7" s="94">
        <v>24</v>
      </c>
      <c r="J7" s="94">
        <v>16</v>
      </c>
      <c r="K7" s="93">
        <f t="shared" si="0"/>
        <v>19232</v>
      </c>
      <c r="L7" s="93">
        <f t="shared" si="1"/>
        <v>768</v>
      </c>
      <c r="M7" s="93">
        <v>20000</v>
      </c>
      <c r="N7" s="92" t="s">
        <v>62</v>
      </c>
      <c r="O7" s="94"/>
      <c r="P7" s="94"/>
      <c r="Q7" s="94"/>
      <c r="R7" s="94"/>
      <c r="S7" s="92"/>
      <c r="T7" s="94" t="s">
        <v>70</v>
      </c>
      <c r="U7" s="93">
        <f t="shared" ref="U7:U13" si="2">F7*8</f>
        <v>9616</v>
      </c>
      <c r="V7" s="93">
        <f t="shared" ref="V7:V13" si="3">G7*8</f>
        <v>384</v>
      </c>
      <c r="W7" s="93">
        <v>10000</v>
      </c>
      <c r="X7" s="92" t="s">
        <v>64</v>
      </c>
      <c r="Y7" s="94"/>
      <c r="Z7" s="94"/>
      <c r="AA7" s="93">
        <v>2500</v>
      </c>
      <c r="AB7" s="93">
        <v>2500</v>
      </c>
      <c r="AC7" s="93">
        <v>8</v>
      </c>
      <c r="AD7" s="94">
        <v>3</v>
      </c>
      <c r="AE7" s="94"/>
      <c r="AF7" s="95">
        <v>41609</v>
      </c>
      <c r="AG7" s="92" t="s">
        <v>66</v>
      </c>
    </row>
    <row r="8" ht="25" customHeight="1" spans="1:33">
      <c r="A8" s="50">
        <v>3</v>
      </c>
      <c r="B8" s="92" t="s">
        <v>71</v>
      </c>
      <c r="C8" s="92" t="s">
        <v>60</v>
      </c>
      <c r="D8" s="50" t="s">
        <v>69</v>
      </c>
      <c r="E8" s="50">
        <v>24</v>
      </c>
      <c r="F8" s="93">
        <v>1183</v>
      </c>
      <c r="G8" s="93">
        <v>22</v>
      </c>
      <c r="H8" s="93">
        <v>1205</v>
      </c>
      <c r="I8" s="94">
        <v>24</v>
      </c>
      <c r="J8" s="94">
        <v>16</v>
      </c>
      <c r="K8" s="93">
        <f t="shared" si="0"/>
        <v>18928</v>
      </c>
      <c r="L8" s="93">
        <f t="shared" si="1"/>
        <v>352</v>
      </c>
      <c r="M8" s="93">
        <v>19280</v>
      </c>
      <c r="N8" s="92" t="s">
        <v>62</v>
      </c>
      <c r="O8" s="94"/>
      <c r="P8" s="94"/>
      <c r="Q8" s="94"/>
      <c r="R8" s="94"/>
      <c r="S8" s="92"/>
      <c r="T8" s="94" t="s">
        <v>70</v>
      </c>
      <c r="U8" s="93">
        <f t="shared" si="2"/>
        <v>9464</v>
      </c>
      <c r="V8" s="93">
        <f t="shared" si="3"/>
        <v>176</v>
      </c>
      <c r="W8" s="93">
        <v>9640</v>
      </c>
      <c r="X8" s="92" t="s">
        <v>64</v>
      </c>
      <c r="Y8" s="94"/>
      <c r="Z8" s="94"/>
      <c r="AA8" s="93">
        <v>2410</v>
      </c>
      <c r="AB8" s="93">
        <v>2410</v>
      </c>
      <c r="AC8" s="93">
        <v>6</v>
      </c>
      <c r="AD8" s="94"/>
      <c r="AE8" s="94"/>
      <c r="AF8" s="95">
        <v>41609</v>
      </c>
      <c r="AG8" s="92" t="s">
        <v>66</v>
      </c>
    </row>
    <row r="9" ht="25" customHeight="1" spans="1:33">
      <c r="A9" s="50">
        <v>4</v>
      </c>
      <c r="B9" s="92" t="s">
        <v>72</v>
      </c>
      <c r="C9" s="92" t="s">
        <v>73</v>
      </c>
      <c r="D9" s="50" t="s">
        <v>69</v>
      </c>
      <c r="E9" s="50">
        <v>24</v>
      </c>
      <c r="F9" s="93">
        <v>1000</v>
      </c>
      <c r="G9" s="93">
        <v>68</v>
      </c>
      <c r="H9" s="93">
        <v>1430</v>
      </c>
      <c r="I9" s="94">
        <v>24</v>
      </c>
      <c r="J9" s="94">
        <v>16</v>
      </c>
      <c r="K9" s="93">
        <f t="shared" si="0"/>
        <v>16000</v>
      </c>
      <c r="L9" s="93">
        <f t="shared" si="1"/>
        <v>1088</v>
      </c>
      <c r="M9" s="93">
        <v>22880</v>
      </c>
      <c r="N9" s="92" t="s">
        <v>62</v>
      </c>
      <c r="O9" s="94"/>
      <c r="P9" s="94"/>
      <c r="Q9" s="94"/>
      <c r="R9" s="94"/>
      <c r="S9" s="92"/>
      <c r="T9" s="94" t="s">
        <v>70</v>
      </c>
      <c r="U9" s="93">
        <f t="shared" si="2"/>
        <v>8000</v>
      </c>
      <c r="V9" s="93">
        <f t="shared" si="3"/>
        <v>544</v>
      </c>
      <c r="W9" s="93">
        <v>11440</v>
      </c>
      <c r="X9" s="92" t="s">
        <v>64</v>
      </c>
      <c r="Y9" s="94"/>
      <c r="Z9" s="94"/>
      <c r="AA9" s="93">
        <v>2860</v>
      </c>
      <c r="AB9" s="93">
        <v>2860</v>
      </c>
      <c r="AC9" s="93">
        <v>4</v>
      </c>
      <c r="AD9" s="94"/>
      <c r="AE9" s="94"/>
      <c r="AF9" s="95">
        <v>41609</v>
      </c>
      <c r="AG9" s="92" t="s">
        <v>66</v>
      </c>
    </row>
    <row r="10" ht="25" customHeight="1" spans="1:33">
      <c r="A10" s="50">
        <v>5</v>
      </c>
      <c r="B10" s="92" t="s">
        <v>74</v>
      </c>
      <c r="C10" s="92" t="s">
        <v>75</v>
      </c>
      <c r="D10" s="50" t="s">
        <v>69</v>
      </c>
      <c r="E10" s="50">
        <v>24</v>
      </c>
      <c r="F10" s="93">
        <v>1268</v>
      </c>
      <c r="G10" s="93">
        <v>61</v>
      </c>
      <c r="H10" s="93">
        <v>1329</v>
      </c>
      <c r="I10" s="94">
        <v>24</v>
      </c>
      <c r="J10" s="94">
        <v>16</v>
      </c>
      <c r="K10" s="93">
        <f t="shared" si="0"/>
        <v>20288</v>
      </c>
      <c r="L10" s="93">
        <f t="shared" si="1"/>
        <v>976</v>
      </c>
      <c r="M10" s="93">
        <v>21264</v>
      </c>
      <c r="N10" s="92" t="s">
        <v>62</v>
      </c>
      <c r="O10" s="94"/>
      <c r="P10" s="94"/>
      <c r="Q10" s="94"/>
      <c r="R10" s="94"/>
      <c r="S10" s="92"/>
      <c r="T10" s="94" t="s">
        <v>70</v>
      </c>
      <c r="U10" s="93">
        <f t="shared" si="2"/>
        <v>10144</v>
      </c>
      <c r="V10" s="93">
        <f t="shared" si="3"/>
        <v>488</v>
      </c>
      <c r="W10" s="93">
        <v>10632</v>
      </c>
      <c r="X10" s="92" t="s">
        <v>64</v>
      </c>
      <c r="Y10" s="94"/>
      <c r="Z10" s="94"/>
      <c r="AA10" s="93">
        <v>2658</v>
      </c>
      <c r="AB10" s="93">
        <v>2658</v>
      </c>
      <c r="AC10" s="93">
        <v>6</v>
      </c>
      <c r="AD10" s="94"/>
      <c r="AE10" s="94"/>
      <c r="AF10" s="95">
        <v>41609</v>
      </c>
      <c r="AG10" s="92" t="s">
        <v>66</v>
      </c>
    </row>
    <row r="11" ht="25" customHeight="1" spans="1:33">
      <c r="A11" s="50">
        <v>6</v>
      </c>
      <c r="B11" s="92" t="s">
        <v>76</v>
      </c>
      <c r="C11" s="92" t="s">
        <v>77</v>
      </c>
      <c r="D11" s="50" t="s">
        <v>69</v>
      </c>
      <c r="E11" s="50">
        <v>24</v>
      </c>
      <c r="F11" s="93">
        <v>296</v>
      </c>
      <c r="G11" s="93">
        <v>33</v>
      </c>
      <c r="H11" s="93">
        <v>329</v>
      </c>
      <c r="I11" s="94">
        <v>24</v>
      </c>
      <c r="J11" s="94">
        <v>16</v>
      </c>
      <c r="K11" s="93">
        <f t="shared" si="0"/>
        <v>4736</v>
      </c>
      <c r="L11" s="93">
        <f t="shared" si="1"/>
        <v>528</v>
      </c>
      <c r="M11" s="93">
        <v>5264</v>
      </c>
      <c r="N11" s="92" t="s">
        <v>62</v>
      </c>
      <c r="O11" s="94"/>
      <c r="P11" s="94"/>
      <c r="Q11" s="94"/>
      <c r="R11" s="94"/>
      <c r="S11" s="92"/>
      <c r="T11" s="94" t="s">
        <v>70</v>
      </c>
      <c r="U11" s="93">
        <f t="shared" si="2"/>
        <v>2368</v>
      </c>
      <c r="V11" s="93">
        <f t="shared" si="3"/>
        <v>264</v>
      </c>
      <c r="W11" s="93">
        <v>2632</v>
      </c>
      <c r="X11" s="92" t="s">
        <v>64</v>
      </c>
      <c r="Y11" s="94"/>
      <c r="Z11" s="94"/>
      <c r="AA11" s="93">
        <v>658</v>
      </c>
      <c r="AB11" s="93">
        <v>658</v>
      </c>
      <c r="AC11" s="93">
        <v>2</v>
      </c>
      <c r="AD11" s="94"/>
      <c r="AE11" s="94"/>
      <c r="AF11" s="95">
        <v>41609</v>
      </c>
      <c r="AG11" s="92" t="s">
        <v>66</v>
      </c>
    </row>
    <row r="12" ht="25" customHeight="1" spans="1:33">
      <c r="A12" s="50">
        <v>7</v>
      </c>
      <c r="B12" s="92" t="s">
        <v>78</v>
      </c>
      <c r="C12" s="92" t="s">
        <v>75</v>
      </c>
      <c r="D12" s="50" t="s">
        <v>69</v>
      </c>
      <c r="E12" s="50">
        <v>24</v>
      </c>
      <c r="F12" s="93">
        <v>1250</v>
      </c>
      <c r="G12" s="93">
        <v>74</v>
      </c>
      <c r="H12" s="93">
        <v>1324</v>
      </c>
      <c r="I12" s="94">
        <v>24</v>
      </c>
      <c r="J12" s="94">
        <v>16</v>
      </c>
      <c r="K12" s="93">
        <f t="shared" si="0"/>
        <v>20000</v>
      </c>
      <c r="L12" s="93">
        <f t="shared" si="1"/>
        <v>1184</v>
      </c>
      <c r="M12" s="93">
        <v>21184</v>
      </c>
      <c r="N12" s="92" t="s">
        <v>62</v>
      </c>
      <c r="O12" s="94"/>
      <c r="P12" s="94"/>
      <c r="Q12" s="94"/>
      <c r="R12" s="94"/>
      <c r="S12" s="92"/>
      <c r="T12" s="94" t="s">
        <v>70</v>
      </c>
      <c r="U12" s="93">
        <f t="shared" si="2"/>
        <v>10000</v>
      </c>
      <c r="V12" s="93">
        <f t="shared" si="3"/>
        <v>592</v>
      </c>
      <c r="W12" s="93">
        <v>10592</v>
      </c>
      <c r="X12" s="92" t="s">
        <v>64</v>
      </c>
      <c r="Y12" s="94"/>
      <c r="Z12" s="94"/>
      <c r="AA12" s="93">
        <v>2648</v>
      </c>
      <c r="AB12" s="93">
        <v>2648</v>
      </c>
      <c r="AC12" s="93">
        <v>6</v>
      </c>
      <c r="AD12" s="94"/>
      <c r="AE12" s="94"/>
      <c r="AF12" s="95">
        <v>41609</v>
      </c>
      <c r="AG12" s="92" t="s">
        <v>66</v>
      </c>
    </row>
    <row r="13" ht="25" customHeight="1" spans="1:33">
      <c r="A13" s="50">
        <v>8</v>
      </c>
      <c r="B13" s="92" t="s">
        <v>79</v>
      </c>
      <c r="C13" s="92" t="s">
        <v>60</v>
      </c>
      <c r="D13" s="50" t="s">
        <v>69</v>
      </c>
      <c r="E13" s="50">
        <v>24</v>
      </c>
      <c r="F13" s="93">
        <v>1156</v>
      </c>
      <c r="G13" s="93">
        <v>22</v>
      </c>
      <c r="H13" s="93">
        <v>1178</v>
      </c>
      <c r="I13" s="94">
        <v>24</v>
      </c>
      <c r="J13" s="94">
        <v>16</v>
      </c>
      <c r="K13" s="93">
        <f t="shared" si="0"/>
        <v>18496</v>
      </c>
      <c r="L13" s="93">
        <f t="shared" si="1"/>
        <v>352</v>
      </c>
      <c r="M13" s="93">
        <v>18848</v>
      </c>
      <c r="N13" s="92" t="s">
        <v>62</v>
      </c>
      <c r="O13" s="94"/>
      <c r="P13" s="94"/>
      <c r="Q13" s="94"/>
      <c r="R13" s="94"/>
      <c r="S13" s="92"/>
      <c r="T13" s="94" t="s">
        <v>70</v>
      </c>
      <c r="U13" s="93">
        <f t="shared" si="2"/>
        <v>9248</v>
      </c>
      <c r="V13" s="93">
        <f t="shared" si="3"/>
        <v>176</v>
      </c>
      <c r="W13" s="93">
        <v>9424</v>
      </c>
      <c r="X13" s="92" t="s">
        <v>64</v>
      </c>
      <c r="Y13" s="94"/>
      <c r="Z13" s="94"/>
      <c r="AA13" s="93">
        <v>2356</v>
      </c>
      <c r="AB13" s="93">
        <v>2356</v>
      </c>
      <c r="AC13" s="93">
        <v>8</v>
      </c>
      <c r="AD13" s="94"/>
      <c r="AE13" s="94"/>
      <c r="AF13" s="95">
        <v>41609</v>
      </c>
      <c r="AG13" s="92" t="s">
        <v>66</v>
      </c>
    </row>
    <row r="14" ht="25" customHeight="1" spans="1:33">
      <c r="A14" s="96" t="s">
        <v>56</v>
      </c>
      <c r="B14" s="96"/>
      <c r="C14" s="96"/>
      <c r="D14" s="97"/>
      <c r="E14" s="97"/>
      <c r="F14" s="98">
        <f t="shared" ref="F14:H14" si="4">SUM(F6:F13)</f>
        <v>8335</v>
      </c>
      <c r="G14" s="98">
        <f t="shared" si="4"/>
        <v>383</v>
      </c>
      <c r="H14" s="99">
        <f t="shared" si="4"/>
        <v>9080</v>
      </c>
      <c r="I14" s="98">
        <v>0</v>
      </c>
      <c r="J14" s="98">
        <v>0</v>
      </c>
      <c r="K14" s="98">
        <f t="shared" ref="K14:M14" si="5">SUM(K6:K13)</f>
        <v>132380</v>
      </c>
      <c r="L14" s="98">
        <f t="shared" si="5"/>
        <v>6073</v>
      </c>
      <c r="M14" s="98">
        <f t="shared" si="5"/>
        <v>144245</v>
      </c>
      <c r="N14" s="98"/>
      <c r="O14" s="98"/>
      <c r="P14" s="98">
        <f t="shared" ref="P14:R14" si="6">SUM(P6:P13)</f>
        <v>6860</v>
      </c>
      <c r="Q14" s="98">
        <f t="shared" si="6"/>
        <v>385</v>
      </c>
      <c r="R14" s="98">
        <f t="shared" si="6"/>
        <v>7245</v>
      </c>
      <c r="S14" s="98"/>
      <c r="T14" s="98"/>
      <c r="U14" s="98">
        <f t="shared" ref="U14:W14" si="7">SUM(U6:U13)</f>
        <v>67093</v>
      </c>
      <c r="V14" s="98">
        <f t="shared" si="7"/>
        <v>3009</v>
      </c>
      <c r="W14" s="98">
        <f t="shared" si="7"/>
        <v>72998</v>
      </c>
      <c r="X14" s="98"/>
      <c r="Y14" s="98"/>
      <c r="Z14" s="100"/>
      <c r="AA14" s="98">
        <f t="shared" ref="AA14:AD14" si="8">SUM(AA6:AA13)</f>
        <v>22300</v>
      </c>
      <c r="AB14" s="98">
        <f t="shared" si="8"/>
        <v>22300</v>
      </c>
      <c r="AC14" s="98">
        <f t="shared" si="8"/>
        <v>48</v>
      </c>
      <c r="AD14" s="98">
        <f t="shared" si="8"/>
        <v>40</v>
      </c>
      <c r="AE14" s="98"/>
      <c r="AF14" s="101"/>
      <c r="AG14" s="102"/>
    </row>
    <row r="15" ht="25" customHeight="1"/>
  </sheetData>
  <mergeCells count="31">
    <mergeCell ref="A1:AG1"/>
    <mergeCell ref="J2:S2"/>
    <mergeCell ref="T2:Y2"/>
    <mergeCell ref="J3:N3"/>
    <mergeCell ref="O3:S3"/>
    <mergeCell ref="K4:M4"/>
    <mergeCell ref="P4:R4"/>
    <mergeCell ref="A14:C14"/>
    <mergeCell ref="A2:A5"/>
    <mergeCell ref="B2:B5"/>
    <mergeCell ref="C2:C5"/>
    <mergeCell ref="D2:D5"/>
    <mergeCell ref="E2:E3"/>
    <mergeCell ref="E4:E5"/>
    <mergeCell ref="F4:F5"/>
    <mergeCell ref="G4:G5"/>
    <mergeCell ref="H4:H5"/>
    <mergeCell ref="I2:I3"/>
    <mergeCell ref="I4:I5"/>
    <mergeCell ref="N4:N5"/>
    <mergeCell ref="S4:S5"/>
    <mergeCell ref="T3:T4"/>
    <mergeCell ref="X3:X5"/>
    <mergeCell ref="Y3:Y4"/>
    <mergeCell ref="AC3:AC4"/>
    <mergeCell ref="AD2:AD4"/>
    <mergeCell ref="AE2:AE4"/>
    <mergeCell ref="AF2:AF5"/>
    <mergeCell ref="AG2:AG5"/>
    <mergeCell ref="F2:H3"/>
    <mergeCell ref="U3:W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1"/>
  <sheetViews>
    <sheetView workbookViewId="0">
      <selection activeCell="N5" sqref="N5"/>
    </sheetView>
  </sheetViews>
  <sheetFormatPr defaultColWidth="9" defaultRowHeight="13.5"/>
  <sheetData>
    <row r="1" spans="1:36">
      <c r="A1" s="75" t="s">
        <v>80</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row>
    <row r="2" ht="40.5" spans="1:36">
      <c r="A2" s="76" t="s">
        <v>1</v>
      </c>
      <c r="B2" s="77" t="s">
        <v>32</v>
      </c>
      <c r="C2" s="78" t="s">
        <v>33</v>
      </c>
      <c r="D2" s="78" t="s">
        <v>81</v>
      </c>
      <c r="E2" s="78" t="s">
        <v>82</v>
      </c>
      <c r="F2" s="78" t="s">
        <v>83</v>
      </c>
      <c r="G2" s="78" t="s">
        <v>84</v>
      </c>
      <c r="H2" s="78" t="s">
        <v>85</v>
      </c>
      <c r="I2" s="78" t="s">
        <v>86</v>
      </c>
      <c r="J2" s="78" t="s">
        <v>87</v>
      </c>
      <c r="K2" s="78" t="s">
        <v>88</v>
      </c>
      <c r="L2" s="78" t="s">
        <v>89</v>
      </c>
      <c r="M2" s="78" t="s">
        <v>90</v>
      </c>
      <c r="N2" s="78" t="s">
        <v>91</v>
      </c>
      <c r="O2" s="79" t="s">
        <v>92</v>
      </c>
      <c r="P2" s="78" t="s">
        <v>93</v>
      </c>
      <c r="Q2" s="78" t="s">
        <v>94</v>
      </c>
      <c r="R2" s="78" t="s">
        <v>95</v>
      </c>
      <c r="S2" s="78" t="s">
        <v>96</v>
      </c>
      <c r="T2" s="78" t="s">
        <v>97</v>
      </c>
      <c r="U2" s="78" t="s">
        <v>98</v>
      </c>
      <c r="V2" s="80" t="s">
        <v>99</v>
      </c>
      <c r="W2" s="78" t="s">
        <v>100</v>
      </c>
      <c r="X2" s="78" t="s">
        <v>101</v>
      </c>
      <c r="Y2" s="78" t="s">
        <v>102</v>
      </c>
      <c r="Z2" s="78" t="s">
        <v>103</v>
      </c>
      <c r="AA2" s="78" t="s">
        <v>104</v>
      </c>
      <c r="AB2" s="78" t="s">
        <v>105</v>
      </c>
      <c r="AC2" s="78" t="s">
        <v>106</v>
      </c>
      <c r="AD2" s="78" t="s">
        <v>107</v>
      </c>
      <c r="AE2" s="81" t="s">
        <v>108</v>
      </c>
      <c r="AF2" s="81" t="s">
        <v>109</v>
      </c>
      <c r="AG2" s="81" t="s">
        <v>110</v>
      </c>
      <c r="AH2" s="78" t="s">
        <v>111</v>
      </c>
      <c r="AI2" s="78" t="s">
        <v>112</v>
      </c>
      <c r="AJ2" s="78" t="s">
        <v>113</v>
      </c>
    </row>
    <row r="3" spans="1:36">
      <c r="A3" s="82">
        <v>1</v>
      </c>
      <c r="B3" s="83" t="s">
        <v>59</v>
      </c>
      <c r="C3" s="83" t="s">
        <v>60</v>
      </c>
      <c r="D3" s="84"/>
      <c r="E3" s="84">
        <v>8</v>
      </c>
      <c r="F3" s="84">
        <v>8</v>
      </c>
      <c r="G3" s="84">
        <v>9</v>
      </c>
      <c r="H3" s="84"/>
      <c r="I3" s="84"/>
      <c r="J3" s="84">
        <f>5+4+2</f>
        <v>11</v>
      </c>
      <c r="K3" s="84"/>
      <c r="L3" s="84">
        <v>1</v>
      </c>
      <c r="M3" s="84">
        <v>5</v>
      </c>
      <c r="N3" s="84"/>
      <c r="O3" s="84">
        <v>6</v>
      </c>
      <c r="P3" s="84">
        <f>6+4</f>
        <v>10</v>
      </c>
      <c r="Q3" s="84">
        <v>4</v>
      </c>
      <c r="R3" s="84">
        <v>6</v>
      </c>
      <c r="S3" s="84"/>
      <c r="T3" s="84">
        <v>15</v>
      </c>
      <c r="U3" s="84">
        <v>295</v>
      </c>
      <c r="V3" s="85">
        <v>155</v>
      </c>
      <c r="W3" s="84">
        <v>275</v>
      </c>
      <c r="X3" s="84">
        <v>56</v>
      </c>
      <c r="Y3" s="84">
        <v>32</v>
      </c>
      <c r="Z3" s="84">
        <v>196</v>
      </c>
      <c r="AA3" s="84"/>
      <c r="AB3" s="84"/>
      <c r="AC3" s="84">
        <v>4</v>
      </c>
      <c r="AD3" s="84">
        <v>2</v>
      </c>
      <c r="AE3" s="84">
        <f>32+28+28+36</f>
        <v>124</v>
      </c>
      <c r="AF3" s="84">
        <v>11.48</v>
      </c>
      <c r="AG3" s="84">
        <v>4</v>
      </c>
      <c r="AH3" s="84">
        <v>12</v>
      </c>
      <c r="AI3" s="84">
        <v>8</v>
      </c>
      <c r="AJ3" s="84">
        <v>8</v>
      </c>
    </row>
    <row r="4" spans="1:36">
      <c r="A4" s="82">
        <v>2</v>
      </c>
      <c r="B4" s="83" t="s">
        <v>67</v>
      </c>
      <c r="C4" s="83" t="s">
        <v>68</v>
      </c>
      <c r="D4" s="84"/>
      <c r="E4" s="84">
        <v>9</v>
      </c>
      <c r="F4" s="84">
        <v>9</v>
      </c>
      <c r="G4" s="84">
        <f>20+1</f>
        <v>21</v>
      </c>
      <c r="H4" s="84">
        <v>2</v>
      </c>
      <c r="I4" s="84"/>
      <c r="J4" s="84">
        <v>4</v>
      </c>
      <c r="K4" s="84">
        <v>2</v>
      </c>
      <c r="L4" s="84">
        <v>9</v>
      </c>
      <c r="M4" s="84">
        <f>7+1</f>
        <v>8</v>
      </c>
      <c r="N4" s="84">
        <v>2</v>
      </c>
      <c r="O4" s="84">
        <v>2</v>
      </c>
      <c r="P4" s="84">
        <f>4+4+1</f>
        <v>9</v>
      </c>
      <c r="Q4" s="84">
        <v>4</v>
      </c>
      <c r="R4" s="84">
        <v>4</v>
      </c>
      <c r="S4" s="84">
        <v>1</v>
      </c>
      <c r="T4" s="84">
        <v>9</v>
      </c>
      <c r="U4" s="10">
        <v>128</v>
      </c>
      <c r="V4" s="86">
        <v>70</v>
      </c>
      <c r="W4" s="10">
        <v>100</v>
      </c>
      <c r="X4" s="10">
        <v>29</v>
      </c>
      <c r="Y4" s="10"/>
      <c r="Z4" s="10">
        <v>80</v>
      </c>
      <c r="AA4" s="10">
        <v>0.48</v>
      </c>
      <c r="AB4" s="10">
        <v>0.62</v>
      </c>
      <c r="AC4" s="10">
        <v>2.2</v>
      </c>
      <c r="AD4" s="10">
        <v>0.24</v>
      </c>
      <c r="AE4" s="84">
        <v>144</v>
      </c>
      <c r="AF4" s="84">
        <f>4*2.87</f>
        <v>11.48</v>
      </c>
      <c r="AG4" s="84">
        <v>4</v>
      </c>
      <c r="AH4" s="84">
        <f>25+8+3</f>
        <v>36</v>
      </c>
      <c r="AI4" s="84">
        <v>5</v>
      </c>
      <c r="AJ4" s="84">
        <v>7</v>
      </c>
    </row>
    <row r="5" spans="1:36">
      <c r="A5" s="82">
        <v>3</v>
      </c>
      <c r="B5" s="83" t="s">
        <v>71</v>
      </c>
      <c r="C5" s="83" t="s">
        <v>60</v>
      </c>
      <c r="D5" s="84"/>
      <c r="E5" s="84">
        <v>4</v>
      </c>
      <c r="F5" s="84">
        <v>4</v>
      </c>
      <c r="G5" s="84">
        <v>10</v>
      </c>
      <c r="H5" s="84">
        <v>8</v>
      </c>
      <c r="I5" s="84">
        <v>1</v>
      </c>
      <c r="J5" s="84">
        <f>13+3</f>
        <v>16</v>
      </c>
      <c r="K5" s="84">
        <f>4+2</f>
        <v>6</v>
      </c>
      <c r="L5" s="84">
        <v>6</v>
      </c>
      <c r="M5" s="84">
        <v>2</v>
      </c>
      <c r="N5" s="84"/>
      <c r="O5" s="84">
        <v>4</v>
      </c>
      <c r="P5" s="84">
        <f>6+3+4+1</f>
        <v>14</v>
      </c>
      <c r="Q5" s="84">
        <v>4</v>
      </c>
      <c r="R5" s="84">
        <v>3</v>
      </c>
      <c r="S5" s="84">
        <v>2</v>
      </c>
      <c r="T5" s="84">
        <v>8</v>
      </c>
      <c r="U5" s="10">
        <v>168</v>
      </c>
      <c r="V5" s="86">
        <v>98</v>
      </c>
      <c r="W5" s="10">
        <v>100</v>
      </c>
      <c r="X5" s="10">
        <v>18</v>
      </c>
      <c r="Y5" s="10">
        <v>8</v>
      </c>
      <c r="Z5" s="10">
        <v>200</v>
      </c>
      <c r="AA5" s="10">
        <v>0.48</v>
      </c>
      <c r="AB5" s="10">
        <v>0.62</v>
      </c>
      <c r="AC5" s="10">
        <v>2.2</v>
      </c>
      <c r="AD5" s="10">
        <v>0.24</v>
      </c>
      <c r="AE5" s="84"/>
      <c r="AF5" s="84">
        <f>3*2.87</f>
        <v>8.61</v>
      </c>
      <c r="AG5" s="84">
        <v>3</v>
      </c>
      <c r="AH5" s="84">
        <v>60</v>
      </c>
      <c r="AI5" s="84">
        <v>8</v>
      </c>
      <c r="AJ5" s="84">
        <v>16</v>
      </c>
    </row>
    <row r="6" spans="1:36">
      <c r="A6" s="82">
        <v>4</v>
      </c>
      <c r="B6" s="83" t="s">
        <v>72</v>
      </c>
      <c r="C6" s="83" t="s">
        <v>75</v>
      </c>
      <c r="D6" s="84"/>
      <c r="E6" s="84">
        <v>3</v>
      </c>
      <c r="F6" s="84">
        <v>3</v>
      </c>
      <c r="G6" s="84">
        <f>5+1</f>
        <v>6</v>
      </c>
      <c r="H6" s="84">
        <v>2</v>
      </c>
      <c r="I6" s="84"/>
      <c r="J6" s="84">
        <f>5+2+1</f>
        <v>8</v>
      </c>
      <c r="K6" s="84">
        <v>2</v>
      </c>
      <c r="L6" s="84">
        <v>2</v>
      </c>
      <c r="M6" s="84">
        <v>8</v>
      </c>
      <c r="N6" s="84">
        <v>4</v>
      </c>
      <c r="O6" s="84">
        <v>2</v>
      </c>
      <c r="P6" s="84">
        <f>6+1+2</f>
        <v>9</v>
      </c>
      <c r="Q6" s="84">
        <v>1</v>
      </c>
      <c r="R6" s="84">
        <v>3</v>
      </c>
      <c r="S6" s="84">
        <v>1</v>
      </c>
      <c r="T6" s="84">
        <v>4</v>
      </c>
      <c r="U6" s="10">
        <v>75</v>
      </c>
      <c r="V6" s="86">
        <v>40</v>
      </c>
      <c r="W6" s="10"/>
      <c r="X6" s="10">
        <v>12</v>
      </c>
      <c r="Y6" s="10"/>
      <c r="Z6" s="10">
        <v>110</v>
      </c>
      <c r="AA6" s="10">
        <v>0.3</v>
      </c>
      <c r="AB6" s="10">
        <v>0.95</v>
      </c>
      <c r="AC6" s="10">
        <v>2.5</v>
      </c>
      <c r="AD6" s="10">
        <v>0.15</v>
      </c>
      <c r="AE6" s="84"/>
      <c r="AF6" s="84">
        <v>2.87</v>
      </c>
      <c r="AG6" s="84">
        <v>1</v>
      </c>
      <c r="AH6" s="84">
        <v>16</v>
      </c>
      <c r="AI6" s="84">
        <v>8</v>
      </c>
      <c r="AJ6" s="84">
        <v>8</v>
      </c>
    </row>
    <row r="7" spans="1:36">
      <c r="A7" s="82">
        <v>5</v>
      </c>
      <c r="B7" s="83" t="s">
        <v>74</v>
      </c>
      <c r="C7" s="83" t="s">
        <v>75</v>
      </c>
      <c r="D7" s="84"/>
      <c r="E7" s="84">
        <v>6</v>
      </c>
      <c r="F7" s="84">
        <v>6</v>
      </c>
      <c r="G7" s="84">
        <v>12</v>
      </c>
      <c r="H7" s="84">
        <v>6</v>
      </c>
      <c r="I7" s="84"/>
      <c r="J7" s="84">
        <f>9+5</f>
        <v>14</v>
      </c>
      <c r="K7" s="84">
        <v>2</v>
      </c>
      <c r="L7" s="84">
        <v>8</v>
      </c>
      <c r="M7" s="84">
        <v>4</v>
      </c>
      <c r="N7" s="84"/>
      <c r="O7" s="84"/>
      <c r="P7" s="84">
        <f>6+5+6</f>
        <v>17</v>
      </c>
      <c r="Q7" s="84">
        <v>5</v>
      </c>
      <c r="R7" s="84">
        <v>5</v>
      </c>
      <c r="S7" s="84">
        <v>6</v>
      </c>
      <c r="T7" s="84"/>
      <c r="U7" s="10">
        <v>96</v>
      </c>
      <c r="V7" s="86">
        <v>48</v>
      </c>
      <c r="W7" s="10">
        <v>250</v>
      </c>
      <c r="X7" s="10">
        <v>20</v>
      </c>
      <c r="Y7" s="10">
        <v>12</v>
      </c>
      <c r="Z7" s="10">
        <v>200</v>
      </c>
      <c r="AA7" s="10">
        <v>0.36</v>
      </c>
      <c r="AB7" s="10">
        <v>0.85</v>
      </c>
      <c r="AC7" s="10">
        <v>2.3</v>
      </c>
      <c r="AD7" s="10">
        <v>0.18</v>
      </c>
      <c r="AE7" s="84"/>
      <c r="AF7" s="84">
        <f>5*2.87</f>
        <v>14.35</v>
      </c>
      <c r="AG7" s="84">
        <v>5</v>
      </c>
      <c r="AH7" s="84">
        <v>79</v>
      </c>
      <c r="AI7" s="84">
        <v>13</v>
      </c>
      <c r="AJ7" s="84">
        <v>34</v>
      </c>
    </row>
    <row r="8" spans="1:36">
      <c r="A8" s="82">
        <v>6</v>
      </c>
      <c r="B8" s="83" t="s">
        <v>76</v>
      </c>
      <c r="C8" s="83" t="s">
        <v>77</v>
      </c>
      <c r="D8" s="84"/>
      <c r="E8" s="84">
        <v>3</v>
      </c>
      <c r="F8" s="84">
        <v>3</v>
      </c>
      <c r="G8" s="84">
        <v>2</v>
      </c>
      <c r="H8" s="84"/>
      <c r="I8" s="84"/>
      <c r="J8" s="84">
        <v>2</v>
      </c>
      <c r="K8" s="84"/>
      <c r="L8" s="84">
        <v>1</v>
      </c>
      <c r="M8" s="84">
        <v>2</v>
      </c>
      <c r="N8" s="84"/>
      <c r="O8" s="84">
        <v>4</v>
      </c>
      <c r="P8" s="84">
        <v>3</v>
      </c>
      <c r="Q8" s="84">
        <v>1</v>
      </c>
      <c r="R8" s="84">
        <v>1</v>
      </c>
      <c r="S8" s="84"/>
      <c r="T8" s="84">
        <v>11</v>
      </c>
      <c r="U8" s="10">
        <v>32</v>
      </c>
      <c r="V8" s="86">
        <v>16</v>
      </c>
      <c r="W8" s="10"/>
      <c r="X8" s="10">
        <v>8</v>
      </c>
      <c r="Y8" s="10"/>
      <c r="Z8" s="10"/>
      <c r="AA8" s="10">
        <v>0.32</v>
      </c>
      <c r="AB8" s="10"/>
      <c r="AC8" s="10">
        <v>0.64</v>
      </c>
      <c r="AD8" s="10">
        <v>0.06</v>
      </c>
      <c r="AE8" s="84">
        <v>32</v>
      </c>
      <c r="AF8" s="84">
        <v>2.87</v>
      </c>
      <c r="AG8" s="84"/>
      <c r="AH8" s="84">
        <v>8</v>
      </c>
      <c r="AI8" s="84">
        <v>4</v>
      </c>
      <c r="AJ8" s="84">
        <v>4</v>
      </c>
    </row>
    <row r="9" spans="1:36">
      <c r="A9" s="82">
        <v>7</v>
      </c>
      <c r="B9" s="83" t="s">
        <v>78</v>
      </c>
      <c r="C9" s="83" t="s">
        <v>75</v>
      </c>
      <c r="D9" s="84"/>
      <c r="E9" s="84">
        <v>5</v>
      </c>
      <c r="F9" s="84">
        <v>5</v>
      </c>
      <c r="G9" s="84">
        <v>10</v>
      </c>
      <c r="H9" s="84">
        <v>4</v>
      </c>
      <c r="I9" s="84"/>
      <c r="J9" s="84">
        <f>7+3</f>
        <v>10</v>
      </c>
      <c r="K9" s="84">
        <v>2</v>
      </c>
      <c r="L9" s="84">
        <v>3</v>
      </c>
      <c r="M9" s="84">
        <v>6</v>
      </c>
      <c r="N9" s="84"/>
      <c r="O9" s="84">
        <v>4</v>
      </c>
      <c r="P9" s="84">
        <f>8+5</f>
        <v>13</v>
      </c>
      <c r="Q9" s="84">
        <v>5</v>
      </c>
      <c r="R9" s="84">
        <v>5</v>
      </c>
      <c r="S9" s="84"/>
      <c r="T9" s="84">
        <v>7</v>
      </c>
      <c r="U9" s="10">
        <v>112</v>
      </c>
      <c r="V9" s="86">
        <v>60</v>
      </c>
      <c r="W9" s="10">
        <v>100</v>
      </c>
      <c r="X9" s="10">
        <v>24</v>
      </c>
      <c r="Y9" s="10">
        <v>4</v>
      </c>
      <c r="Z9" s="10">
        <v>70</v>
      </c>
      <c r="AA9" s="10">
        <v>0.74</v>
      </c>
      <c r="AB9" s="10">
        <v>0.36</v>
      </c>
      <c r="AC9" s="10">
        <v>2.2</v>
      </c>
      <c r="AD9" s="10">
        <v>0.18</v>
      </c>
      <c r="AE9" s="84">
        <v>80</v>
      </c>
      <c r="AF9" s="84">
        <f>5*2.87</f>
        <v>14.35</v>
      </c>
      <c r="AG9" s="84">
        <v>5</v>
      </c>
      <c r="AH9" s="84">
        <v>52</v>
      </c>
      <c r="AI9" s="84">
        <v>15</v>
      </c>
      <c r="AJ9" s="84">
        <v>20</v>
      </c>
    </row>
    <row r="10" spans="1:36">
      <c r="A10" s="82">
        <v>8</v>
      </c>
      <c r="B10" s="83" t="s">
        <v>79</v>
      </c>
      <c r="C10" s="83" t="s">
        <v>60</v>
      </c>
      <c r="D10" s="84"/>
      <c r="E10" s="84">
        <v>6</v>
      </c>
      <c r="F10" s="84">
        <v>6</v>
      </c>
      <c r="G10" s="84">
        <v>9</v>
      </c>
      <c r="H10" s="84">
        <v>2</v>
      </c>
      <c r="I10" s="84">
        <v>4</v>
      </c>
      <c r="J10" s="84">
        <f>6+2+2</f>
        <v>10</v>
      </c>
      <c r="K10" s="84"/>
      <c r="L10" s="84">
        <v>3</v>
      </c>
      <c r="M10" s="84">
        <f>2+5</f>
        <v>7</v>
      </c>
      <c r="N10" s="84">
        <v>2</v>
      </c>
      <c r="O10" s="84">
        <f>2+2</f>
        <v>4</v>
      </c>
      <c r="P10" s="84">
        <v>2</v>
      </c>
      <c r="Q10" s="84">
        <v>3</v>
      </c>
      <c r="R10" s="84">
        <v>5</v>
      </c>
      <c r="S10" s="84"/>
      <c r="T10" s="84">
        <v>2</v>
      </c>
      <c r="U10" s="10">
        <v>96</v>
      </c>
      <c r="V10" s="86">
        <v>50</v>
      </c>
      <c r="W10" s="10">
        <v>200</v>
      </c>
      <c r="X10" s="10"/>
      <c r="Y10" s="10"/>
      <c r="Z10" s="10"/>
      <c r="AA10" s="10">
        <v>0.36</v>
      </c>
      <c r="AB10" s="10">
        <v>0.64</v>
      </c>
      <c r="AC10" s="10">
        <v>2</v>
      </c>
      <c r="AD10" s="10"/>
      <c r="AE10" s="84"/>
      <c r="AF10" s="84">
        <v>11.48</v>
      </c>
      <c r="AG10" s="84">
        <v>4</v>
      </c>
      <c r="AH10" s="84">
        <v>60</v>
      </c>
      <c r="AI10" s="84">
        <v>8</v>
      </c>
      <c r="AJ10" s="84">
        <v>18</v>
      </c>
    </row>
    <row r="11" spans="1:36">
      <c r="A11" s="82"/>
      <c r="B11" s="87" t="s">
        <v>56</v>
      </c>
      <c r="C11" s="88"/>
      <c r="D11" s="84"/>
      <c r="E11" s="84">
        <f t="shared" ref="E11:T11" si="0">SUM(E3:E10)</f>
        <v>44</v>
      </c>
      <c r="F11" s="84">
        <f t="shared" si="0"/>
        <v>44</v>
      </c>
      <c r="G11" s="84">
        <f t="shared" si="0"/>
        <v>79</v>
      </c>
      <c r="H11" s="84">
        <f t="shared" si="0"/>
        <v>24</v>
      </c>
      <c r="I11" s="84">
        <f t="shared" si="0"/>
        <v>5</v>
      </c>
      <c r="J11" s="84">
        <f t="shared" si="0"/>
        <v>75</v>
      </c>
      <c r="K11" s="84">
        <f t="shared" si="0"/>
        <v>14</v>
      </c>
      <c r="L11" s="84">
        <f t="shared" si="0"/>
        <v>33</v>
      </c>
      <c r="M11" s="84">
        <f t="shared" si="0"/>
        <v>42</v>
      </c>
      <c r="N11" s="84">
        <f t="shared" si="0"/>
        <v>8</v>
      </c>
      <c r="O11" s="84">
        <f t="shared" si="0"/>
        <v>26</v>
      </c>
      <c r="P11" s="84">
        <f t="shared" si="0"/>
        <v>77</v>
      </c>
      <c r="Q11" s="84">
        <f t="shared" si="0"/>
        <v>27</v>
      </c>
      <c r="R11" s="84">
        <f t="shared" si="0"/>
        <v>32</v>
      </c>
      <c r="S11" s="84">
        <f t="shared" si="0"/>
        <v>10</v>
      </c>
      <c r="T11" s="84">
        <f t="shared" si="0"/>
        <v>56</v>
      </c>
      <c r="U11" s="10">
        <f t="shared" ref="U11:AJ11" si="1">SUM(U3:U10)</f>
        <v>1002</v>
      </c>
      <c r="V11" s="86">
        <f t="shared" si="1"/>
        <v>537</v>
      </c>
      <c r="W11" s="10">
        <f t="shared" si="1"/>
        <v>1025</v>
      </c>
      <c r="X11" s="10">
        <f t="shared" si="1"/>
        <v>167</v>
      </c>
      <c r="Y11" s="10">
        <f t="shared" si="1"/>
        <v>56</v>
      </c>
      <c r="Z11" s="10">
        <f t="shared" si="1"/>
        <v>856</v>
      </c>
      <c r="AA11" s="10">
        <f t="shared" si="1"/>
        <v>3.04</v>
      </c>
      <c r="AB11" s="10">
        <f t="shared" si="1"/>
        <v>4.04</v>
      </c>
      <c r="AC11" s="10">
        <f t="shared" si="1"/>
        <v>18.04</v>
      </c>
      <c r="AD11" s="10">
        <f t="shared" si="1"/>
        <v>3.05</v>
      </c>
      <c r="AE11" s="84">
        <f t="shared" si="1"/>
        <v>380</v>
      </c>
      <c r="AF11" s="84">
        <f t="shared" si="1"/>
        <v>77.49</v>
      </c>
      <c r="AG11" s="84">
        <f t="shared" si="1"/>
        <v>26</v>
      </c>
      <c r="AH11" s="84">
        <f t="shared" si="1"/>
        <v>323</v>
      </c>
      <c r="AI11" s="84">
        <f t="shared" si="1"/>
        <v>69</v>
      </c>
      <c r="AJ11" s="84">
        <f t="shared" si="1"/>
        <v>115</v>
      </c>
    </row>
  </sheetData>
  <mergeCells count="2">
    <mergeCell ref="A1:AJ1"/>
    <mergeCell ref="B11:C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B7" sqref="B7"/>
    </sheetView>
  </sheetViews>
  <sheetFormatPr defaultColWidth="9" defaultRowHeight="13.5" outlineLevelRow="3" outlineLevelCol="6"/>
  <cols>
    <col min="8" max="8" width="14.25" customWidth="1"/>
    <col min="10" max="10" width="13" customWidth="1"/>
    <col min="11" max="11" width="10.375"/>
    <col min="13" max="13" width="10.375"/>
    <col min="14" max="14" width="9.25"/>
    <col min="16" max="16" width="10.375"/>
    <col min="17" max="17" width="9.25"/>
  </cols>
  <sheetData>
    <row r="1" ht="25" customHeight="1" spans="1:7">
      <c r="A1" s="48" t="s">
        <v>114</v>
      </c>
      <c r="B1" s="48"/>
      <c r="C1" s="48"/>
      <c r="D1" s="48"/>
      <c r="E1" s="48"/>
      <c r="F1" s="48"/>
    </row>
    <row r="2" ht="25" customHeight="1" spans="1:7">
      <c r="A2" s="26" t="s">
        <v>1</v>
      </c>
      <c r="B2" s="68" t="s">
        <v>115</v>
      </c>
      <c r="C2" s="49" t="s">
        <v>116</v>
      </c>
      <c r="D2" s="26" t="s">
        <v>117</v>
      </c>
      <c r="E2" s="27" t="s">
        <v>118</v>
      </c>
      <c r="F2" s="25" t="s">
        <v>119</v>
      </c>
      <c r="G2" s="26" t="s">
        <v>7</v>
      </c>
    </row>
    <row r="3" ht="25" customHeight="1" spans="1:7">
      <c r="A3" s="2">
        <v>1</v>
      </c>
      <c r="B3" s="69" t="s">
        <v>120</v>
      </c>
      <c r="C3" s="70" t="s">
        <v>121</v>
      </c>
      <c r="D3" s="71" t="s">
        <v>122</v>
      </c>
      <c r="E3" s="3">
        <v>44555</v>
      </c>
      <c r="F3" s="3" t="s">
        <v>123</v>
      </c>
      <c r="G3" s="72"/>
    </row>
    <row r="4" ht="25" customHeight="1" spans="1:7">
      <c r="A4" s="2"/>
      <c r="B4" s="3" t="s">
        <v>124</v>
      </c>
      <c r="C4" s="3"/>
      <c r="D4" s="71"/>
      <c r="E4" s="73">
        <f>SUM(E3:E3)</f>
        <v>44555</v>
      </c>
      <c r="F4" s="74"/>
      <c r="G4" s="72"/>
    </row>
  </sheetData>
  <mergeCells count="2">
    <mergeCell ref="A1:F1"/>
    <mergeCell ref="B4:C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M10" sqref="M10"/>
    </sheetView>
  </sheetViews>
  <sheetFormatPr defaultColWidth="9" defaultRowHeight="13.5" outlineLevelCol="6"/>
  <cols>
    <col min="8" max="8" width="14.25" customWidth="1"/>
    <col min="10" max="10" width="13" customWidth="1"/>
    <col min="11" max="11" width="10.375"/>
    <col min="13" max="13" width="10.375"/>
    <col min="14" max="14" width="9.25"/>
    <col min="16" max="16" width="10.375"/>
    <col min="17" max="17" width="9.25"/>
  </cols>
  <sheetData>
    <row r="1" ht="25" customHeight="1" spans="1:7">
      <c r="A1" s="48" t="s">
        <v>125</v>
      </c>
      <c r="B1" s="48"/>
      <c r="C1" s="48"/>
      <c r="D1" s="48"/>
      <c r="E1" s="48"/>
      <c r="F1" s="48"/>
      <c r="G1" s="48"/>
    </row>
    <row r="2" ht="25" customHeight="1" spans="1:7">
      <c r="A2" s="49" t="s">
        <v>1</v>
      </c>
      <c r="B2" s="26" t="s">
        <v>116</v>
      </c>
      <c r="C2" s="26" t="s">
        <v>117</v>
      </c>
      <c r="D2" s="25" t="s">
        <v>126</v>
      </c>
      <c r="E2" s="25" t="s">
        <v>127</v>
      </c>
      <c r="F2" s="25" t="s">
        <v>128</v>
      </c>
      <c r="G2" s="50" t="s">
        <v>7</v>
      </c>
    </row>
    <row r="3" ht="25" customHeight="1" spans="1:7">
      <c r="A3" s="51">
        <v>1</v>
      </c>
      <c r="B3" s="52" t="s">
        <v>129</v>
      </c>
      <c r="C3" s="53" t="s">
        <v>122</v>
      </c>
      <c r="D3" s="54" t="s">
        <v>130</v>
      </c>
      <c r="E3" s="55" t="s">
        <v>131</v>
      </c>
      <c r="F3" s="56">
        <v>181</v>
      </c>
      <c r="G3" s="57"/>
    </row>
    <row r="4" ht="25" customHeight="1" spans="1:7">
      <c r="A4" s="51">
        <v>2</v>
      </c>
      <c r="B4" s="58"/>
      <c r="C4" s="53" t="s">
        <v>122</v>
      </c>
      <c r="D4" s="54" t="s">
        <v>130</v>
      </c>
      <c r="E4" s="59" t="s">
        <v>132</v>
      </c>
      <c r="F4" s="56">
        <v>26</v>
      </c>
      <c r="G4" s="57"/>
    </row>
    <row r="5" ht="25" customHeight="1" spans="1:7">
      <c r="A5" s="51">
        <v>3</v>
      </c>
      <c r="B5" s="52" t="s">
        <v>133</v>
      </c>
      <c r="C5" s="53" t="s">
        <v>122</v>
      </c>
      <c r="D5" s="54" t="s">
        <v>134</v>
      </c>
      <c r="E5" s="55" t="s">
        <v>135</v>
      </c>
      <c r="F5" s="56">
        <v>52</v>
      </c>
      <c r="G5" s="57"/>
    </row>
    <row r="6" ht="25" customHeight="1" spans="1:7">
      <c r="A6" s="51">
        <v>4</v>
      </c>
      <c r="B6" s="58"/>
      <c r="C6" s="53" t="s">
        <v>122</v>
      </c>
      <c r="D6" s="54" t="s">
        <v>134</v>
      </c>
      <c r="E6" s="55" t="s">
        <v>131</v>
      </c>
      <c r="F6" s="56">
        <v>254</v>
      </c>
      <c r="G6" s="57"/>
    </row>
    <row r="7" ht="25" customHeight="1" spans="1:7">
      <c r="A7" s="51">
        <v>5</v>
      </c>
      <c r="B7" s="52" t="s">
        <v>136</v>
      </c>
      <c r="C7" s="53" t="s">
        <v>122</v>
      </c>
      <c r="D7" s="54" t="s">
        <v>137</v>
      </c>
      <c r="E7" s="55" t="s">
        <v>135</v>
      </c>
      <c r="F7" s="56">
        <v>285</v>
      </c>
      <c r="G7" s="57"/>
    </row>
    <row r="8" ht="25" customHeight="1" spans="1:7">
      <c r="A8" s="51">
        <v>6</v>
      </c>
      <c r="B8" s="58"/>
      <c r="C8" s="53" t="s">
        <v>122</v>
      </c>
      <c r="D8" s="54" t="s">
        <v>137</v>
      </c>
      <c r="E8" s="55" t="s">
        <v>131</v>
      </c>
      <c r="F8" s="56">
        <v>74</v>
      </c>
      <c r="G8" s="57"/>
    </row>
    <row r="9" ht="25" customHeight="1" spans="1:7">
      <c r="A9" s="51">
        <v>7</v>
      </c>
      <c r="B9" s="60" t="s">
        <v>138</v>
      </c>
      <c r="C9" s="53" t="s">
        <v>122</v>
      </c>
      <c r="D9" s="61" t="s">
        <v>139</v>
      </c>
      <c r="E9" s="55" t="s">
        <v>135</v>
      </c>
      <c r="F9" s="62">
        <v>43</v>
      </c>
      <c r="G9" s="57"/>
    </row>
    <row r="10" ht="25" customHeight="1" spans="1:7">
      <c r="A10" s="51">
        <v>8</v>
      </c>
      <c r="B10" s="52" t="s">
        <v>140</v>
      </c>
      <c r="C10" s="53" t="s">
        <v>122</v>
      </c>
      <c r="D10" s="54" t="s">
        <v>141</v>
      </c>
      <c r="E10" s="55" t="s">
        <v>135</v>
      </c>
      <c r="F10" s="56">
        <v>35</v>
      </c>
      <c r="G10" s="57"/>
    </row>
    <row r="11" ht="25" customHeight="1" spans="1:7">
      <c r="A11" s="51">
        <v>9</v>
      </c>
      <c r="B11" s="58"/>
      <c r="C11" s="53" t="s">
        <v>122</v>
      </c>
      <c r="D11" s="54" t="s">
        <v>141</v>
      </c>
      <c r="E11" s="55" t="s">
        <v>131</v>
      </c>
      <c r="F11" s="56">
        <v>12</v>
      </c>
      <c r="G11" s="57"/>
    </row>
    <row r="12" ht="25" customHeight="1" spans="1:7">
      <c r="A12" s="51">
        <v>10</v>
      </c>
      <c r="B12" s="52" t="s">
        <v>142</v>
      </c>
      <c r="C12" s="53" t="s">
        <v>122</v>
      </c>
      <c r="D12" s="54" t="s">
        <v>143</v>
      </c>
      <c r="E12" s="55" t="s">
        <v>135</v>
      </c>
      <c r="F12" s="56">
        <v>106</v>
      </c>
      <c r="G12" s="57"/>
    </row>
    <row r="13" ht="25" customHeight="1" spans="1:7">
      <c r="A13" s="51">
        <v>11</v>
      </c>
      <c r="B13" s="58"/>
      <c r="C13" s="53" t="s">
        <v>122</v>
      </c>
      <c r="D13" s="54" t="s">
        <v>143</v>
      </c>
      <c r="E13" s="55" t="s">
        <v>131</v>
      </c>
      <c r="F13" s="56">
        <v>167</v>
      </c>
      <c r="G13" s="57"/>
    </row>
    <row r="14" ht="25" customHeight="1" spans="1:7">
      <c r="A14" s="51">
        <v>12</v>
      </c>
      <c r="B14" s="52" t="s">
        <v>144</v>
      </c>
      <c r="C14" s="53" t="s">
        <v>122</v>
      </c>
      <c r="D14" s="61" t="s">
        <v>145</v>
      </c>
      <c r="E14" s="55" t="s">
        <v>135</v>
      </c>
      <c r="F14" s="56">
        <v>222</v>
      </c>
      <c r="G14" s="57"/>
    </row>
    <row r="15" ht="25" customHeight="1" spans="1:7">
      <c r="A15" s="51">
        <v>13</v>
      </c>
      <c r="B15" s="58"/>
      <c r="C15" s="53" t="s">
        <v>122</v>
      </c>
      <c r="D15" s="61" t="s">
        <v>137</v>
      </c>
      <c r="E15" s="55" t="s">
        <v>135</v>
      </c>
      <c r="F15" s="56">
        <v>74</v>
      </c>
      <c r="G15" s="57"/>
    </row>
    <row r="16" ht="25" customHeight="1" spans="1:7">
      <c r="A16" s="51">
        <v>14</v>
      </c>
      <c r="B16" s="52" t="s">
        <v>146</v>
      </c>
      <c r="C16" s="53" t="s">
        <v>122</v>
      </c>
      <c r="D16" s="54" t="s">
        <v>134</v>
      </c>
      <c r="E16" s="55" t="s">
        <v>135</v>
      </c>
      <c r="F16" s="56">
        <v>38</v>
      </c>
      <c r="G16" s="57"/>
    </row>
    <row r="17" ht="25" customHeight="1" spans="1:7">
      <c r="A17" s="51">
        <v>15</v>
      </c>
      <c r="B17" s="63"/>
      <c r="C17" s="53" t="s">
        <v>122</v>
      </c>
      <c r="D17" s="54" t="s">
        <v>134</v>
      </c>
      <c r="E17" s="55" t="s">
        <v>131</v>
      </c>
      <c r="F17" s="56">
        <v>248</v>
      </c>
      <c r="G17" s="57"/>
    </row>
    <row r="18" ht="25" customHeight="1" spans="1:7">
      <c r="A18" s="51">
        <v>16</v>
      </c>
      <c r="B18" s="58"/>
      <c r="C18" s="53" t="s">
        <v>122</v>
      </c>
      <c r="D18" s="54" t="s">
        <v>134</v>
      </c>
      <c r="E18" s="55" t="s">
        <v>132</v>
      </c>
      <c r="F18" s="56">
        <v>31</v>
      </c>
      <c r="G18" s="57"/>
    </row>
    <row r="19" ht="25" customHeight="1" spans="1:7">
      <c r="A19" s="64"/>
      <c r="B19" s="65" t="s">
        <v>147</v>
      </c>
      <c r="C19" s="66"/>
      <c r="D19" s="9"/>
      <c r="E19" s="67"/>
      <c r="F19" s="46">
        <f>SUM(F3:F18)</f>
        <v>1848</v>
      </c>
      <c r="G19" s="57"/>
    </row>
  </sheetData>
  <mergeCells count="8">
    <mergeCell ref="A1:G1"/>
    <mergeCell ref="B3:B4"/>
    <mergeCell ref="B5:B6"/>
    <mergeCell ref="B7:B8"/>
    <mergeCell ref="B10:B11"/>
    <mergeCell ref="B12:B13"/>
    <mergeCell ref="B14:B15"/>
    <mergeCell ref="B16:B1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topLeftCell="A8" workbookViewId="0">
      <selection activeCell="J17" sqref="J17"/>
    </sheetView>
  </sheetViews>
  <sheetFormatPr defaultColWidth="9" defaultRowHeight="13.5" outlineLevelCol="5"/>
  <cols>
    <col min="8" max="8" width="14.25" customWidth="1"/>
    <col min="10" max="10" width="13" customWidth="1"/>
    <col min="11" max="11" width="10.375"/>
    <col min="13" max="13" width="10.375"/>
    <col min="14" max="14" width="9.25"/>
    <col min="16" max="16" width="10.375"/>
    <col min="17" max="17" width="9.25"/>
  </cols>
  <sheetData>
    <row r="1" ht="25" customHeight="1" spans="1:6">
      <c r="A1" s="22" t="s">
        <v>148</v>
      </c>
      <c r="B1" s="23"/>
      <c r="C1" s="23"/>
      <c r="D1" s="23"/>
      <c r="E1" s="23"/>
      <c r="F1" s="23"/>
    </row>
    <row r="2" ht="25" customHeight="1" spans="1:6">
      <c r="A2" s="24" t="s">
        <v>1</v>
      </c>
      <c r="B2" s="25" t="s">
        <v>115</v>
      </c>
      <c r="C2" s="26" t="s">
        <v>116</v>
      </c>
      <c r="D2" s="27" t="s">
        <v>118</v>
      </c>
      <c r="E2" s="25" t="s">
        <v>119</v>
      </c>
      <c r="F2" s="26" t="s">
        <v>149</v>
      </c>
    </row>
    <row r="3" ht="25" customHeight="1" spans="1:6">
      <c r="A3" s="28">
        <v>1</v>
      </c>
      <c r="B3" s="29" t="s">
        <v>150</v>
      </c>
      <c r="C3" s="30" t="s">
        <v>151</v>
      </c>
      <c r="D3" s="31">
        <v>768</v>
      </c>
      <c r="E3" s="32" t="s">
        <v>152</v>
      </c>
      <c r="F3" s="33"/>
    </row>
    <row r="4" ht="25" customHeight="1" spans="1:6">
      <c r="A4" s="28">
        <v>2</v>
      </c>
      <c r="B4" s="29"/>
      <c r="C4" s="30" t="s">
        <v>153</v>
      </c>
      <c r="D4" s="34">
        <v>288</v>
      </c>
      <c r="E4" s="32"/>
      <c r="F4" s="33"/>
    </row>
    <row r="5" ht="25" customHeight="1" spans="1:6">
      <c r="A5" s="28">
        <v>3</v>
      </c>
      <c r="B5" s="31" t="s">
        <v>154</v>
      </c>
      <c r="C5" s="35" t="s">
        <v>155</v>
      </c>
      <c r="D5" s="34">
        <v>2926</v>
      </c>
      <c r="E5" s="32" t="s">
        <v>152</v>
      </c>
      <c r="F5" s="36"/>
    </row>
    <row r="6" ht="25" customHeight="1" spans="1:6">
      <c r="A6" s="28">
        <v>4</v>
      </c>
      <c r="B6" s="31"/>
      <c r="C6" s="35" t="s">
        <v>156</v>
      </c>
      <c r="D6" s="34">
        <v>5612</v>
      </c>
      <c r="E6" s="32"/>
      <c r="F6" s="36"/>
    </row>
    <row r="7" ht="25" customHeight="1" spans="1:6">
      <c r="A7" s="28">
        <v>5</v>
      </c>
      <c r="B7" s="31"/>
      <c r="C7" s="30" t="s">
        <v>157</v>
      </c>
      <c r="D7" s="34">
        <v>2780</v>
      </c>
      <c r="E7" s="32"/>
      <c r="F7" s="36"/>
    </row>
    <row r="8" ht="25" customHeight="1" spans="1:6">
      <c r="A8" s="28">
        <v>6</v>
      </c>
      <c r="B8" s="31" t="s">
        <v>158</v>
      </c>
      <c r="C8" s="37" t="s">
        <v>155</v>
      </c>
      <c r="D8" s="38">
        <v>7783</v>
      </c>
      <c r="E8" s="32" t="s">
        <v>152</v>
      </c>
      <c r="F8" s="39"/>
    </row>
    <row r="9" ht="25" customHeight="1" spans="1:6">
      <c r="A9" s="28">
        <v>7</v>
      </c>
      <c r="B9" s="31"/>
      <c r="C9" s="40" t="s">
        <v>157</v>
      </c>
      <c r="D9" s="34">
        <v>486</v>
      </c>
      <c r="E9" s="32"/>
      <c r="F9" s="41"/>
    </row>
    <row r="10" ht="25" customHeight="1" spans="1:6">
      <c r="A10" s="28">
        <v>8</v>
      </c>
      <c r="B10" s="31" t="s">
        <v>159</v>
      </c>
      <c r="C10" s="35" t="s">
        <v>160</v>
      </c>
      <c r="D10" s="34">
        <v>2783</v>
      </c>
      <c r="E10" s="32" t="s">
        <v>152</v>
      </c>
      <c r="F10" s="36"/>
    </row>
    <row r="11" ht="25" customHeight="1" spans="1:6">
      <c r="A11" s="28">
        <v>9</v>
      </c>
      <c r="B11" s="31"/>
      <c r="C11" s="30" t="s">
        <v>161</v>
      </c>
      <c r="D11" s="42">
        <v>1395</v>
      </c>
      <c r="E11" s="32"/>
      <c r="F11" s="36"/>
    </row>
    <row r="12" ht="25" customHeight="1" spans="1:6">
      <c r="A12" s="28">
        <v>10</v>
      </c>
      <c r="B12" s="31"/>
      <c r="C12" s="30" t="s">
        <v>157</v>
      </c>
      <c r="D12" s="42">
        <v>1423</v>
      </c>
      <c r="E12" s="32"/>
      <c r="F12" s="36"/>
    </row>
    <row r="13" ht="25" customHeight="1" spans="1:6">
      <c r="A13" s="28">
        <v>11</v>
      </c>
      <c r="B13" s="3" t="s">
        <v>162</v>
      </c>
      <c r="C13" s="35" t="s">
        <v>163</v>
      </c>
      <c r="D13" s="31">
        <v>5420</v>
      </c>
      <c r="E13" s="32" t="s">
        <v>152</v>
      </c>
      <c r="F13" s="36"/>
    </row>
    <row r="14" ht="25" customHeight="1" spans="1:6">
      <c r="A14" s="28">
        <v>12</v>
      </c>
      <c r="B14" s="3"/>
      <c r="C14" s="35" t="s">
        <v>164</v>
      </c>
      <c r="D14" s="34">
        <v>2449</v>
      </c>
      <c r="E14" s="32"/>
      <c r="F14" s="36"/>
    </row>
    <row r="15" ht="25" customHeight="1" spans="1:6">
      <c r="A15" s="28">
        <v>13</v>
      </c>
      <c r="B15" s="31" t="s">
        <v>165</v>
      </c>
      <c r="C15" s="35" t="s">
        <v>166</v>
      </c>
      <c r="D15" s="28">
        <v>1134</v>
      </c>
      <c r="E15" s="32" t="s">
        <v>152</v>
      </c>
      <c r="F15" s="36"/>
    </row>
    <row r="16" ht="25" customHeight="1" spans="1:6">
      <c r="A16" s="28">
        <v>14</v>
      </c>
      <c r="B16" s="31"/>
      <c r="C16" s="30" t="s">
        <v>163</v>
      </c>
      <c r="D16" s="28">
        <v>250</v>
      </c>
      <c r="E16" s="32"/>
      <c r="F16" s="43"/>
    </row>
    <row r="17" ht="25" customHeight="1" spans="1:6">
      <c r="A17" s="28">
        <v>15</v>
      </c>
      <c r="B17" s="31"/>
      <c r="C17" s="35" t="s">
        <v>164</v>
      </c>
      <c r="D17" s="34">
        <v>296</v>
      </c>
      <c r="E17" s="32"/>
      <c r="F17" s="36"/>
    </row>
    <row r="18" ht="25" customHeight="1" spans="1:6">
      <c r="A18" s="28">
        <v>16</v>
      </c>
      <c r="B18" s="29" t="s">
        <v>167</v>
      </c>
      <c r="C18" s="30" t="s">
        <v>168</v>
      </c>
      <c r="D18" s="31">
        <v>1724</v>
      </c>
      <c r="E18" s="32" t="s">
        <v>152</v>
      </c>
      <c r="F18" s="33"/>
    </row>
    <row r="19" ht="25" customHeight="1" spans="1:6">
      <c r="A19" s="28">
        <v>17</v>
      </c>
      <c r="B19" s="31" t="s">
        <v>169</v>
      </c>
      <c r="C19" s="35" t="s">
        <v>166</v>
      </c>
      <c r="D19" s="28">
        <v>19402</v>
      </c>
      <c r="E19" s="32" t="s">
        <v>152</v>
      </c>
      <c r="F19" s="36"/>
    </row>
    <row r="20" ht="25" customHeight="1" spans="1:6">
      <c r="A20" s="28">
        <v>18</v>
      </c>
      <c r="B20" s="31"/>
      <c r="C20" s="30" t="s">
        <v>163</v>
      </c>
      <c r="D20" s="28">
        <v>5835</v>
      </c>
      <c r="E20" s="32"/>
      <c r="F20" s="43"/>
    </row>
    <row r="21" ht="25" customHeight="1" spans="1:6">
      <c r="A21" s="28">
        <v>19</v>
      </c>
      <c r="B21" s="31"/>
      <c r="C21" s="35" t="s">
        <v>164</v>
      </c>
      <c r="D21" s="34">
        <v>13077</v>
      </c>
      <c r="E21" s="32"/>
      <c r="F21" s="36"/>
    </row>
    <row r="22" ht="25" customHeight="1" spans="1:6">
      <c r="A22" s="28">
        <v>20</v>
      </c>
      <c r="B22" s="31" t="s">
        <v>170</v>
      </c>
      <c r="C22" s="35" t="s">
        <v>166</v>
      </c>
      <c r="D22" s="28">
        <v>2750</v>
      </c>
      <c r="E22" s="32" t="s">
        <v>152</v>
      </c>
      <c r="F22" s="36"/>
    </row>
    <row r="23" ht="25" customHeight="1" spans="1:6">
      <c r="A23" s="28">
        <v>21</v>
      </c>
      <c r="B23" s="31"/>
      <c r="C23" s="30" t="s">
        <v>163</v>
      </c>
      <c r="D23" s="28">
        <v>1388</v>
      </c>
      <c r="E23" s="32"/>
      <c r="F23" s="43"/>
    </row>
    <row r="24" ht="25" customHeight="1" spans="1:6">
      <c r="A24" s="28">
        <v>22</v>
      </c>
      <c r="B24" s="31"/>
      <c r="C24" s="35" t="s">
        <v>164</v>
      </c>
      <c r="D24" s="34">
        <v>2990</v>
      </c>
      <c r="E24" s="32"/>
      <c r="F24" s="36"/>
    </row>
    <row r="25" ht="25" customHeight="1" spans="1:6">
      <c r="A25" s="44" t="s">
        <v>171</v>
      </c>
      <c r="B25" s="44"/>
      <c r="C25" s="45"/>
      <c r="D25" s="46">
        <f>SUM(D3:D24)</f>
        <v>82959</v>
      </c>
      <c r="E25" s="44"/>
      <c r="F25" s="47"/>
    </row>
  </sheetData>
  <mergeCells count="18">
    <mergeCell ref="A1:F1"/>
    <mergeCell ref="A25:B25"/>
    <mergeCell ref="B3:B4"/>
    <mergeCell ref="B5:B7"/>
    <mergeCell ref="B8:B9"/>
    <mergeCell ref="B10:B12"/>
    <mergeCell ref="B13:B14"/>
    <mergeCell ref="B15:B17"/>
    <mergeCell ref="B19:B21"/>
    <mergeCell ref="B22:B24"/>
    <mergeCell ref="E3:E4"/>
    <mergeCell ref="E5:E7"/>
    <mergeCell ref="E8:E9"/>
    <mergeCell ref="E10:E12"/>
    <mergeCell ref="E13:E14"/>
    <mergeCell ref="E15:E17"/>
    <mergeCell ref="E19:E21"/>
    <mergeCell ref="E22:E2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S26"/>
  <sheetViews>
    <sheetView tabSelected="1" workbookViewId="0">
      <selection activeCell="G23" sqref="G23"/>
    </sheetView>
  </sheetViews>
  <sheetFormatPr defaultColWidth="9" defaultRowHeight="13.5"/>
  <cols>
    <col min="8" max="8" width="14.25" customWidth="1"/>
    <col min="10" max="10" width="13" customWidth="1"/>
    <col min="11" max="11" width="10.375"/>
    <col min="13" max="13" width="10.375"/>
    <col min="14" max="14" width="9.25"/>
    <col min="16" max="16" width="10.375"/>
    <col min="17" max="17" width="9.25"/>
  </cols>
  <sheetData>
    <row r="2" spans="1:19">
      <c r="A2" s="1" t="s">
        <v>172</v>
      </c>
      <c r="B2" s="1"/>
      <c r="C2" s="1"/>
      <c r="D2" s="1"/>
      <c r="E2" s="1"/>
      <c r="F2" s="1"/>
      <c r="G2" s="1"/>
      <c r="H2" s="1"/>
      <c r="I2" s="1"/>
      <c r="J2" s="1"/>
      <c r="K2" s="1"/>
      <c r="L2" s="1"/>
      <c r="M2" s="1"/>
      <c r="N2" s="1"/>
      <c r="O2" s="1"/>
      <c r="P2" s="1"/>
      <c r="Q2" s="1"/>
      <c r="R2" s="1"/>
      <c r="S2" s="1"/>
    </row>
    <row r="3" ht="22.5" spans="1:19">
      <c r="A3" s="2" t="s">
        <v>1</v>
      </c>
      <c r="B3" s="2" t="s">
        <v>173</v>
      </c>
      <c r="C3" s="2" t="s">
        <v>174</v>
      </c>
      <c r="D3" s="2" t="s">
        <v>175</v>
      </c>
      <c r="E3" s="3" t="s">
        <v>176</v>
      </c>
      <c r="F3" s="2" t="s">
        <v>177</v>
      </c>
      <c r="G3" s="2" t="s">
        <v>178</v>
      </c>
      <c r="H3" s="2" t="s">
        <v>179</v>
      </c>
      <c r="I3" s="2"/>
      <c r="J3" s="2" t="s">
        <v>180</v>
      </c>
      <c r="K3" s="2" t="s">
        <v>181</v>
      </c>
      <c r="L3" s="2" t="s">
        <v>182</v>
      </c>
      <c r="M3" s="2" t="s">
        <v>183</v>
      </c>
      <c r="N3" s="2" t="s">
        <v>184</v>
      </c>
      <c r="O3" s="2" t="s">
        <v>185</v>
      </c>
      <c r="P3" s="2" t="s">
        <v>186</v>
      </c>
      <c r="Q3" s="3" t="s">
        <v>187</v>
      </c>
      <c r="R3" s="2" t="s">
        <v>188</v>
      </c>
      <c r="S3" s="3" t="s">
        <v>189</v>
      </c>
    </row>
    <row r="4" spans="1:19">
      <c r="A4" s="2"/>
      <c r="B4" s="2"/>
      <c r="C4" s="2"/>
      <c r="D4" s="2"/>
      <c r="E4" s="3"/>
      <c r="F4" s="2" t="s">
        <v>190</v>
      </c>
      <c r="G4" s="2" t="s">
        <v>191</v>
      </c>
      <c r="H4" s="2" t="s">
        <v>192</v>
      </c>
      <c r="I4" s="2" t="s">
        <v>193</v>
      </c>
      <c r="J4" s="2" t="s">
        <v>191</v>
      </c>
      <c r="K4" s="2" t="s">
        <v>191</v>
      </c>
      <c r="L4" s="2" t="s">
        <v>194</v>
      </c>
      <c r="M4" s="2" t="s">
        <v>190</v>
      </c>
      <c r="N4" s="2" t="s">
        <v>194</v>
      </c>
      <c r="O4" s="2" t="s">
        <v>195</v>
      </c>
      <c r="P4" s="2" t="s">
        <v>196</v>
      </c>
      <c r="Q4" s="2" t="s">
        <v>195</v>
      </c>
      <c r="R4" s="2" t="s">
        <v>197</v>
      </c>
      <c r="S4" s="2" t="s">
        <v>197</v>
      </c>
    </row>
    <row r="5" ht="24" spans="1:19">
      <c r="A5" s="2">
        <v>1</v>
      </c>
      <c r="B5" s="4" t="s">
        <v>198</v>
      </c>
      <c r="C5" s="5" t="s">
        <v>199</v>
      </c>
      <c r="D5" s="6" t="s">
        <v>200</v>
      </c>
      <c r="E5" s="6" t="s">
        <v>201</v>
      </c>
      <c r="F5" s="7">
        <v>314</v>
      </c>
      <c r="G5" s="7">
        <v>4537.71</v>
      </c>
      <c r="H5" s="7">
        <v>0</v>
      </c>
      <c r="I5" s="7">
        <v>480</v>
      </c>
      <c r="J5" s="7">
        <v>1914</v>
      </c>
      <c r="K5" s="7">
        <v>1450</v>
      </c>
      <c r="L5" s="7">
        <v>0</v>
      </c>
      <c r="M5" s="7">
        <v>480</v>
      </c>
      <c r="N5" s="7">
        <v>0</v>
      </c>
      <c r="O5" s="7">
        <v>0</v>
      </c>
      <c r="P5" s="7">
        <v>1</v>
      </c>
      <c r="Q5" s="8" t="s">
        <v>202</v>
      </c>
      <c r="R5" s="9">
        <v>2</v>
      </c>
      <c r="S5" s="9">
        <v>2</v>
      </c>
    </row>
    <row r="6" spans="1:19">
      <c r="A6" s="2">
        <v>2</v>
      </c>
      <c r="B6" s="4" t="s">
        <v>203</v>
      </c>
      <c r="C6" s="5" t="s">
        <v>204</v>
      </c>
      <c r="D6" s="6" t="s">
        <v>200</v>
      </c>
      <c r="E6" s="6" t="s">
        <v>201</v>
      </c>
      <c r="F6" s="7">
        <v>1044</v>
      </c>
      <c r="G6" s="7">
        <v>20793.38</v>
      </c>
      <c r="H6" s="7">
        <v>0</v>
      </c>
      <c r="I6" s="7">
        <v>1762</v>
      </c>
      <c r="J6" s="7">
        <v>2752</v>
      </c>
      <c r="K6" s="7">
        <v>4800</v>
      </c>
      <c r="L6" s="7">
        <v>0</v>
      </c>
      <c r="M6" s="7">
        <v>1592</v>
      </c>
      <c r="N6" s="7">
        <v>0</v>
      </c>
      <c r="O6" s="7">
        <v>1</v>
      </c>
      <c r="P6" s="7">
        <v>1</v>
      </c>
      <c r="Q6" s="7" t="s">
        <v>205</v>
      </c>
      <c r="R6" s="9">
        <v>2</v>
      </c>
      <c r="S6" s="9">
        <v>2</v>
      </c>
    </row>
    <row r="7" spans="1:19">
      <c r="A7" s="2">
        <v>3</v>
      </c>
      <c r="B7" s="4" t="s">
        <v>206</v>
      </c>
      <c r="C7" s="5" t="s">
        <v>207</v>
      </c>
      <c r="D7" s="6" t="s">
        <v>200</v>
      </c>
      <c r="E7" s="6" t="s">
        <v>201</v>
      </c>
      <c r="F7" s="7">
        <v>110</v>
      </c>
      <c r="G7" s="7">
        <v>2067.6</v>
      </c>
      <c r="H7" s="7">
        <v>0</v>
      </c>
      <c r="I7" s="7">
        <v>220</v>
      </c>
      <c r="J7" s="7">
        <v>258</v>
      </c>
      <c r="K7" s="7">
        <v>460</v>
      </c>
      <c r="L7" s="7">
        <v>0</v>
      </c>
      <c r="M7" s="7">
        <v>74</v>
      </c>
      <c r="N7" s="7">
        <v>0</v>
      </c>
      <c r="O7" s="7">
        <v>0</v>
      </c>
      <c r="P7" s="7">
        <v>1</v>
      </c>
      <c r="Q7" s="7">
        <v>0</v>
      </c>
      <c r="R7" s="9">
        <v>2</v>
      </c>
      <c r="S7" s="9">
        <v>2</v>
      </c>
    </row>
    <row r="8" spans="1:19">
      <c r="A8" s="2">
        <v>4</v>
      </c>
      <c r="B8" s="4" t="s">
        <v>208</v>
      </c>
      <c r="C8" s="4" t="s">
        <v>209</v>
      </c>
      <c r="D8" s="4" t="s">
        <v>210</v>
      </c>
      <c r="E8" s="4" t="s">
        <v>201</v>
      </c>
      <c r="F8" s="10">
        <v>710</v>
      </c>
      <c r="G8" s="11">
        <v>13757</v>
      </c>
      <c r="H8" s="10">
        <v>0</v>
      </c>
      <c r="I8" s="10">
        <v>1340</v>
      </c>
      <c r="J8" s="10">
        <v>4260</v>
      </c>
      <c r="K8" s="10">
        <v>5680</v>
      </c>
      <c r="L8" s="10">
        <v>0</v>
      </c>
      <c r="M8" s="10">
        <v>1246</v>
      </c>
      <c r="N8" s="10">
        <v>0</v>
      </c>
      <c r="O8" s="10">
        <v>0</v>
      </c>
      <c r="P8" s="10">
        <v>2</v>
      </c>
      <c r="Q8" s="10">
        <v>0</v>
      </c>
      <c r="R8" s="9">
        <v>3</v>
      </c>
      <c r="S8" s="9">
        <v>3</v>
      </c>
    </row>
    <row r="9" spans="1:19">
      <c r="A9" s="2">
        <v>5</v>
      </c>
      <c r="B9" s="4" t="s">
        <v>211</v>
      </c>
      <c r="C9" s="4" t="s">
        <v>212</v>
      </c>
      <c r="D9" s="4" t="s">
        <v>200</v>
      </c>
      <c r="E9" s="4" t="s">
        <v>201</v>
      </c>
      <c r="F9" s="10">
        <v>850</v>
      </c>
      <c r="G9" s="10">
        <v>9000</v>
      </c>
      <c r="H9" s="10">
        <v>1585</v>
      </c>
      <c r="I9" s="10">
        <v>0</v>
      </c>
      <c r="J9" s="10">
        <v>5100</v>
      </c>
      <c r="K9" s="10">
        <v>245</v>
      </c>
      <c r="L9" s="10">
        <v>0</v>
      </c>
      <c r="M9" s="10">
        <v>1494</v>
      </c>
      <c r="N9" s="10">
        <v>0</v>
      </c>
      <c r="O9" s="10">
        <v>0</v>
      </c>
      <c r="P9" s="10">
        <v>2</v>
      </c>
      <c r="Q9" s="10">
        <v>0</v>
      </c>
      <c r="R9" s="9">
        <v>2</v>
      </c>
      <c r="S9" s="9">
        <v>2</v>
      </c>
    </row>
    <row r="10" spans="1:19">
      <c r="A10" s="2">
        <v>6</v>
      </c>
      <c r="B10" s="4" t="s">
        <v>213</v>
      </c>
      <c r="C10" s="5" t="s">
        <v>214</v>
      </c>
      <c r="D10" s="6" t="s">
        <v>210</v>
      </c>
      <c r="E10" s="6" t="s">
        <v>201</v>
      </c>
      <c r="F10" s="10">
        <v>1310</v>
      </c>
      <c r="G10" s="10">
        <v>28274.03</v>
      </c>
      <c r="H10" s="10">
        <v>0</v>
      </c>
      <c r="I10" s="10">
        <v>2410</v>
      </c>
      <c r="J10" s="10">
        <v>6854</v>
      </c>
      <c r="K10" s="10">
        <v>9140</v>
      </c>
      <c r="L10" s="10">
        <v>0</v>
      </c>
      <c r="M10" s="10">
        <v>2240</v>
      </c>
      <c r="N10" s="10">
        <v>0</v>
      </c>
      <c r="O10" s="10">
        <v>1</v>
      </c>
      <c r="P10" s="10">
        <v>3</v>
      </c>
      <c r="Q10" s="10">
        <v>0</v>
      </c>
      <c r="R10" s="9">
        <v>3</v>
      </c>
      <c r="S10" s="9">
        <v>3</v>
      </c>
    </row>
    <row r="11" ht="24" spans="1:19">
      <c r="A11" s="2">
        <v>7</v>
      </c>
      <c r="B11" s="4" t="s">
        <v>215</v>
      </c>
      <c r="C11" s="4" t="s">
        <v>216</v>
      </c>
      <c r="D11" s="4" t="s">
        <v>210</v>
      </c>
      <c r="E11" s="4" t="s">
        <v>201</v>
      </c>
      <c r="F11" s="10">
        <v>450</v>
      </c>
      <c r="G11" s="10">
        <v>6021</v>
      </c>
      <c r="H11" s="10">
        <v>0</v>
      </c>
      <c r="I11" s="10">
        <v>900</v>
      </c>
      <c r="J11" s="10">
        <v>2700</v>
      </c>
      <c r="K11" s="10">
        <v>3600</v>
      </c>
      <c r="L11" s="10">
        <v>0</v>
      </c>
      <c r="M11" s="10">
        <v>584</v>
      </c>
      <c r="N11" s="10">
        <v>0</v>
      </c>
      <c r="O11" s="10">
        <v>0</v>
      </c>
      <c r="P11" s="10">
        <v>1</v>
      </c>
      <c r="Q11" s="12" t="s">
        <v>217</v>
      </c>
      <c r="R11" s="9">
        <v>3</v>
      </c>
      <c r="S11" s="9">
        <v>3</v>
      </c>
    </row>
    <row r="12" spans="1:19">
      <c r="A12" s="2">
        <v>8</v>
      </c>
      <c r="B12" s="4" t="s">
        <v>218</v>
      </c>
      <c r="C12" s="5" t="s">
        <v>219</v>
      </c>
      <c r="D12" s="6" t="s">
        <v>210</v>
      </c>
      <c r="E12" s="6" t="s">
        <v>201</v>
      </c>
      <c r="F12" s="7">
        <v>220</v>
      </c>
      <c r="G12" s="7">
        <v>3395.63</v>
      </c>
      <c r="H12" s="7">
        <v>0</v>
      </c>
      <c r="I12" s="7">
        <v>250</v>
      </c>
      <c r="J12" s="7">
        <v>652</v>
      </c>
      <c r="K12" s="7">
        <v>800</v>
      </c>
      <c r="L12" s="7">
        <v>0</v>
      </c>
      <c r="M12" s="7">
        <v>250</v>
      </c>
      <c r="N12" s="7">
        <v>0</v>
      </c>
      <c r="O12" s="7">
        <v>0</v>
      </c>
      <c r="P12" s="7">
        <v>0</v>
      </c>
      <c r="Q12" s="7">
        <v>0</v>
      </c>
      <c r="R12" s="9">
        <v>3</v>
      </c>
      <c r="S12" s="9">
        <v>3</v>
      </c>
    </row>
    <row r="13" ht="24" spans="1:19">
      <c r="A13" s="2">
        <v>9</v>
      </c>
      <c r="B13" s="4" t="s">
        <v>220</v>
      </c>
      <c r="C13" s="5" t="s">
        <v>221</v>
      </c>
      <c r="D13" s="6" t="s">
        <v>200</v>
      </c>
      <c r="E13" s="6" t="s">
        <v>201</v>
      </c>
      <c r="F13" s="7">
        <v>493</v>
      </c>
      <c r="G13" s="7">
        <v>9884.36</v>
      </c>
      <c r="H13" s="7">
        <v>0</v>
      </c>
      <c r="I13" s="7">
        <v>891</v>
      </c>
      <c r="J13" s="7">
        <v>2710</v>
      </c>
      <c r="K13" s="7">
        <v>2900</v>
      </c>
      <c r="L13" s="7">
        <v>0</v>
      </c>
      <c r="M13" s="7">
        <v>871</v>
      </c>
      <c r="N13" s="7">
        <v>0</v>
      </c>
      <c r="O13" s="7">
        <v>0</v>
      </c>
      <c r="P13" s="7">
        <v>1</v>
      </c>
      <c r="Q13" s="8" t="s">
        <v>202</v>
      </c>
      <c r="R13" s="9">
        <v>2</v>
      </c>
      <c r="S13" s="9">
        <v>2</v>
      </c>
    </row>
    <row r="14" spans="1:19">
      <c r="A14" s="13"/>
      <c r="B14" s="14" t="s">
        <v>171</v>
      </c>
      <c r="C14" s="14"/>
      <c r="D14" s="14"/>
      <c r="E14" s="14"/>
      <c r="F14" s="15">
        <f t="shared" ref="F14:P14" si="0">SUM(F5:F13)</f>
        <v>5501</v>
      </c>
      <c r="G14" s="14">
        <f t="shared" si="0"/>
        <v>97730.71</v>
      </c>
      <c r="H14" s="14">
        <f t="shared" si="0"/>
        <v>1585</v>
      </c>
      <c r="I14" s="14">
        <f t="shared" si="0"/>
        <v>8253</v>
      </c>
      <c r="J14" s="14">
        <f t="shared" si="0"/>
        <v>27200</v>
      </c>
      <c r="K14" s="14">
        <f t="shared" si="0"/>
        <v>29075</v>
      </c>
      <c r="L14" s="14">
        <f t="shared" si="0"/>
        <v>0</v>
      </c>
      <c r="M14" s="14">
        <f t="shared" si="0"/>
        <v>8831</v>
      </c>
      <c r="N14" s="14">
        <f t="shared" si="0"/>
        <v>0</v>
      </c>
      <c r="O14" s="14">
        <f t="shared" si="0"/>
        <v>2</v>
      </c>
      <c r="P14" s="14">
        <f t="shared" si="0"/>
        <v>12</v>
      </c>
      <c r="Q14" s="14"/>
      <c r="R14" s="14">
        <f>SUM(R5:R13)</f>
        <v>22</v>
      </c>
      <c r="S14" s="14">
        <f>SUM(S5:S13)</f>
        <v>22</v>
      </c>
    </row>
    <row r="16" spans="1:19">
      <c r="B16" s="16"/>
      <c r="C16" s="16"/>
      <c r="D16" s="16"/>
      <c r="E16" s="16"/>
    </row>
    <row r="17" spans="2:17">
      <c r="B17" s="16"/>
      <c r="C17" s="16"/>
      <c r="D17" s="16"/>
      <c r="E17" s="16"/>
      <c r="F17" s="17"/>
      <c r="G17" s="17"/>
      <c r="H17" s="17"/>
      <c r="I17" s="17"/>
      <c r="J17" s="17"/>
      <c r="K17" s="17"/>
      <c r="L17" s="17"/>
      <c r="M17" s="17"/>
      <c r="N17" s="17"/>
      <c r="O17" s="17"/>
      <c r="P17" s="17"/>
      <c r="Q17" s="18"/>
    </row>
    <row r="18" spans="2:17">
      <c r="B18" s="16"/>
      <c r="C18" s="16"/>
      <c r="D18" s="16"/>
      <c r="E18" s="16"/>
      <c r="F18" s="17"/>
      <c r="G18" s="17"/>
      <c r="H18" s="17"/>
      <c r="I18" s="17"/>
      <c r="J18" s="17"/>
      <c r="K18" s="17"/>
      <c r="L18" s="17"/>
      <c r="M18" s="17"/>
      <c r="N18" s="17"/>
      <c r="O18" s="17"/>
      <c r="P18" s="17"/>
      <c r="Q18" s="17"/>
    </row>
    <row r="19" spans="2:17">
      <c r="B19" s="16"/>
      <c r="C19" s="16"/>
      <c r="D19" s="16"/>
      <c r="E19" s="16"/>
      <c r="F19" s="17"/>
      <c r="G19" s="17"/>
      <c r="H19" s="17"/>
      <c r="I19" s="17"/>
      <c r="J19" s="17"/>
      <c r="K19" s="17"/>
      <c r="L19" s="17"/>
      <c r="M19" s="17"/>
      <c r="N19" s="17"/>
      <c r="O19" s="17"/>
      <c r="P19" s="17"/>
      <c r="Q19" s="17"/>
    </row>
    <row r="20" spans="2:17">
      <c r="B20" s="16"/>
      <c r="C20" s="16"/>
      <c r="D20" s="16"/>
      <c r="E20" s="16"/>
      <c r="F20" s="16"/>
      <c r="G20" s="19"/>
      <c r="H20" s="16"/>
      <c r="I20" s="16"/>
      <c r="J20" s="16"/>
      <c r="K20" s="16"/>
      <c r="L20" s="16"/>
      <c r="M20" s="16"/>
      <c r="N20" s="16"/>
      <c r="O20" s="16"/>
      <c r="P20" s="16"/>
      <c r="Q20" s="16"/>
    </row>
    <row r="21" spans="2:17">
      <c r="B21" s="16"/>
      <c r="C21" s="16"/>
      <c r="D21" s="16"/>
      <c r="E21" s="16"/>
      <c r="F21" s="16"/>
      <c r="G21" s="16"/>
      <c r="H21" s="16"/>
      <c r="I21" s="16"/>
      <c r="J21" s="16"/>
      <c r="K21" s="16"/>
      <c r="L21" s="16"/>
      <c r="M21" s="16"/>
      <c r="N21" s="16"/>
      <c r="O21" s="16"/>
      <c r="P21" s="16"/>
      <c r="Q21" s="16"/>
    </row>
    <row r="22" spans="2:17">
      <c r="B22" s="16"/>
      <c r="C22" s="16"/>
      <c r="D22" s="16"/>
      <c r="E22" s="16"/>
      <c r="F22" s="16"/>
      <c r="G22" s="16"/>
      <c r="H22" s="16"/>
      <c r="I22" s="16"/>
      <c r="J22" s="16"/>
      <c r="K22" s="16"/>
      <c r="L22" s="16"/>
      <c r="M22" s="16"/>
      <c r="N22" s="16"/>
      <c r="O22" s="16"/>
      <c r="P22" s="16"/>
      <c r="Q22" s="16"/>
    </row>
    <row r="23" spans="2:17">
      <c r="B23" s="16"/>
      <c r="C23" s="16"/>
      <c r="D23" s="16"/>
      <c r="E23" s="16"/>
      <c r="F23" s="16"/>
      <c r="G23" s="16"/>
      <c r="H23" s="16"/>
      <c r="I23" s="16"/>
      <c r="J23" s="16"/>
      <c r="K23" s="16"/>
      <c r="L23" s="16"/>
      <c r="M23" s="16"/>
      <c r="N23" s="16"/>
      <c r="O23" s="16"/>
      <c r="P23" s="16"/>
      <c r="Q23" s="20"/>
    </row>
    <row r="24" spans="2:17">
      <c r="B24" s="16"/>
      <c r="C24" s="16"/>
      <c r="D24" s="16"/>
      <c r="E24" s="16"/>
      <c r="F24" s="17"/>
      <c r="G24" s="17"/>
      <c r="H24" s="17"/>
      <c r="I24" s="17"/>
      <c r="J24" s="17"/>
      <c r="K24" s="17"/>
      <c r="L24" s="17"/>
      <c r="M24" s="17"/>
      <c r="N24" s="17"/>
      <c r="O24" s="17"/>
      <c r="P24" s="17"/>
      <c r="Q24" s="17"/>
    </row>
    <row r="25" spans="2:17">
      <c r="B25" s="16"/>
      <c r="C25" s="16"/>
      <c r="D25" s="16"/>
      <c r="E25" s="16"/>
      <c r="F25" s="17"/>
      <c r="G25" s="17"/>
      <c r="H25" s="17"/>
      <c r="I25" s="17"/>
      <c r="J25" s="17"/>
      <c r="K25" s="17"/>
      <c r="L25" s="17"/>
      <c r="M25" s="17"/>
      <c r="N25" s="17"/>
      <c r="O25" s="17"/>
      <c r="P25" s="17"/>
      <c r="Q25" s="18"/>
    </row>
    <row r="26" spans="2:17">
      <c r="B26" s="16"/>
      <c r="C26" s="16"/>
      <c r="D26" s="16"/>
      <c r="E26" s="16"/>
      <c r="F26" s="21"/>
      <c r="G26" s="21"/>
      <c r="H26" s="21"/>
    </row>
  </sheetData>
  <mergeCells count="8">
    <mergeCell ref="A2:S2"/>
    <mergeCell ref="H3:I3"/>
    <mergeCell ref="B14:D14"/>
    <mergeCell ref="A3:A4"/>
    <mergeCell ref="B3:B4"/>
    <mergeCell ref="C3:C4"/>
    <mergeCell ref="D3:D4"/>
    <mergeCell ref="E3:E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北虹桥示范区汇总表</vt:lpstr>
      <vt:lpstr>北虹桥城市道路</vt:lpstr>
      <vt:lpstr>四类设施</vt:lpstr>
      <vt:lpstr>社区公园</vt:lpstr>
      <vt:lpstr>行道树</vt:lpstr>
      <vt:lpstr>公共绿地</vt:lpstr>
      <vt:lpstr>河道养护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hulijuan</dc:creator>
  <cp:lastModifiedBy>May old six</cp:lastModifiedBy>
  <dcterms:created xsi:type="dcterms:W3CDTF">2024-12-06T00:04:00Z</dcterms:created>
  <dcterms:modified xsi:type="dcterms:W3CDTF">2025-12-12T07:43:19Z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2E24CB80108A4DC5B6B95F1A34D0693B_13</vt:lpwstr>
  </property>
  <property fmtid="{D5CDD505-2E9C-101B-9397-08002B2CF9AE}" pid="3" name="KSOProductBuildVer">
    <vt:lpwstr>2052-12.1.0.23542</vt:lpwstr>
  </property>
</Properties>
</file>