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E93D2C8-ED19-4526-86D9-6E8D5C4A96AC}" xr6:coauthVersionLast="47" xr6:coauthVersionMax="47" xr10:uidLastSave="{00000000-0000-0000-0000-000000000000}"/>
  <bookViews>
    <workbookView xWindow="-120" yWindow="-120" windowWidth="29040" windowHeight="15720" tabRatio="879" firstSheet="7" activeTab="7" xr2:uid="{00000000-000D-0000-FFFF-FFFF00000000}"/>
  </bookViews>
  <sheets>
    <sheet name="总表" sheetId="1" state="hidden" r:id="rId1"/>
    <sheet name="Sheet2" sheetId="2" state="hidden" r:id="rId2"/>
    <sheet name="机动车道-机械清扫" sheetId="5" state="hidden" r:id="rId3"/>
    <sheet name="机动车道-机械冲洗" sheetId="4" state="hidden" r:id="rId4"/>
    <sheet name="非机人行-人工扫" sheetId="6" state="hidden" r:id="rId5"/>
    <sheet name="非机-人工清扫冲洗" sheetId="3" state="hidden" r:id="rId6"/>
    <sheet name="绿化带-人工扫" sheetId="7" state="hidden" r:id="rId7"/>
    <sheet name="果壳箱及公厕" sheetId="8" r:id="rId8"/>
    <sheet name="Sheet8" sheetId="9" state="hidden" r:id="rId9"/>
    <sheet name="汇总-机动车道" sheetId="10" r:id="rId10"/>
    <sheet name="汇总-非机人行" sheetId="11" state="hidden" r:id="rId11"/>
    <sheet name="汇总-乡村小路" sheetId="12" r:id="rId12"/>
    <sheet name="汇总-非机人行绿化" sheetId="19" r:id="rId13"/>
    <sheet name="2025年头桥地区绿化保洁明细" sheetId="20" r:id="rId14"/>
    <sheet name="非机人行的人工扫" sheetId="22" r:id="rId15"/>
    <sheet name="汇总-其他" sheetId="13" state="hidden" r:id="rId16"/>
    <sheet name="汇总目录" sheetId="14" state="hidden" r:id="rId17"/>
    <sheet name="目标" sheetId="15" state="hidden" r:id="rId18"/>
    <sheet name="核定取价表" sheetId="16" state="hidden" r:id="rId19"/>
    <sheet name="Sheet16" sheetId="17" state="hidden" r:id="rId20"/>
    <sheet name="Sheet17" sheetId="18" state="hidden" r:id="rId21"/>
  </sheets>
  <definedNames>
    <definedName name="_xlnm._FilterDatabase" localSheetId="14" hidden="1">非机人行的人工扫!$A$3:$E$119</definedName>
    <definedName name="_xlnm._FilterDatabase" localSheetId="12" hidden="1">'汇总-非机人行绿化'!$A$1:$S$164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18" l="1"/>
  <c r="O15" i="18"/>
  <c r="M15" i="18"/>
  <c r="P14" i="18"/>
  <c r="O14" i="18"/>
  <c r="P13" i="18"/>
  <c r="O13" i="18"/>
  <c r="M13" i="18"/>
  <c r="P12" i="18"/>
  <c r="O12" i="18"/>
  <c r="M12" i="18"/>
  <c r="P11" i="18"/>
  <c r="O11" i="18"/>
  <c r="M11" i="18"/>
  <c r="G11" i="18"/>
  <c r="P10" i="18"/>
  <c r="O10" i="18"/>
  <c r="M10" i="18"/>
  <c r="P9" i="18"/>
  <c r="O9" i="18"/>
  <c r="M9" i="18"/>
  <c r="P8" i="18"/>
  <c r="O8" i="18"/>
  <c r="M8" i="18"/>
  <c r="P7" i="18"/>
  <c r="O7" i="18"/>
  <c r="M7" i="18"/>
  <c r="P6" i="18"/>
  <c r="O6" i="18"/>
  <c r="M6" i="18"/>
  <c r="P5" i="18"/>
  <c r="O5" i="18"/>
  <c r="M5" i="18"/>
  <c r="G5" i="18"/>
  <c r="P4" i="18"/>
  <c r="O4" i="18"/>
  <c r="M4" i="18"/>
  <c r="G25" i="17"/>
  <c r="K9" i="17"/>
  <c r="K7" i="17"/>
  <c r="K3" i="17"/>
  <c r="G24" i="14"/>
  <c r="G7" i="13"/>
  <c r="G3" i="13"/>
  <c r="D119" i="22"/>
  <c r="M164" i="19"/>
  <c r="J164" i="19"/>
  <c r="F164" i="19"/>
  <c r="M159" i="19"/>
  <c r="J159" i="19"/>
  <c r="F159" i="19"/>
  <c r="M158" i="19"/>
  <c r="J158" i="19"/>
  <c r="F158" i="19"/>
  <c r="M157" i="19"/>
  <c r="J157" i="19"/>
  <c r="F157" i="19"/>
  <c r="M156" i="19"/>
  <c r="J156" i="19"/>
  <c r="F156" i="19"/>
  <c r="M155" i="19"/>
  <c r="J155" i="19"/>
  <c r="F155" i="19"/>
  <c r="M154" i="19"/>
  <c r="J154" i="19"/>
  <c r="F154" i="19"/>
  <c r="M153" i="19"/>
  <c r="J153" i="19"/>
  <c r="F153" i="19"/>
  <c r="M152" i="19"/>
  <c r="J152" i="19"/>
  <c r="F152" i="19"/>
  <c r="M151" i="19"/>
  <c r="J151" i="19"/>
  <c r="M150" i="19"/>
  <c r="J150" i="19"/>
  <c r="F150" i="19"/>
  <c r="M148" i="19"/>
  <c r="L148" i="19"/>
  <c r="J148" i="19"/>
  <c r="F148" i="19"/>
  <c r="E148" i="19"/>
  <c r="S144" i="19"/>
  <c r="M144" i="19"/>
  <c r="L144" i="19"/>
  <c r="K144" i="19"/>
  <c r="J144" i="19"/>
  <c r="I144" i="19"/>
  <c r="H144" i="19"/>
  <c r="F144" i="19"/>
  <c r="E144" i="19"/>
  <c r="D144" i="19"/>
  <c r="M143" i="19"/>
  <c r="J143" i="19"/>
  <c r="F143" i="19"/>
  <c r="M142" i="19"/>
  <c r="J142" i="19"/>
  <c r="F142" i="19"/>
  <c r="M141" i="19"/>
  <c r="J141" i="19"/>
  <c r="F141" i="19"/>
  <c r="M140" i="19"/>
  <c r="J140" i="19"/>
  <c r="F140" i="19"/>
  <c r="M139" i="19"/>
  <c r="J139" i="19"/>
  <c r="F139" i="19"/>
  <c r="M138" i="19"/>
  <c r="J138" i="19"/>
  <c r="F138" i="19"/>
  <c r="M137" i="19"/>
  <c r="J137" i="19"/>
  <c r="F137" i="19"/>
  <c r="M136" i="19"/>
  <c r="J136" i="19"/>
  <c r="F136" i="19"/>
  <c r="E136" i="19"/>
  <c r="M135" i="19"/>
  <c r="J135" i="19"/>
  <c r="F135" i="19"/>
  <c r="M134" i="19"/>
  <c r="J134" i="19"/>
  <c r="F134" i="19"/>
  <c r="M133" i="19"/>
  <c r="J133" i="19"/>
  <c r="I133" i="19"/>
  <c r="F133" i="19"/>
  <c r="M132" i="19"/>
  <c r="J132" i="19"/>
  <c r="F132" i="19"/>
  <c r="M121" i="19"/>
  <c r="J121" i="19"/>
  <c r="F121" i="19"/>
  <c r="M120" i="19"/>
  <c r="J120" i="19"/>
  <c r="F120" i="19"/>
  <c r="M119" i="19"/>
  <c r="K119" i="19"/>
  <c r="J119" i="19"/>
  <c r="F119" i="19"/>
  <c r="M118" i="19"/>
  <c r="J118" i="19"/>
  <c r="F118" i="19"/>
  <c r="M117" i="19"/>
  <c r="J117" i="19"/>
  <c r="F117" i="19"/>
  <c r="M116" i="19"/>
  <c r="J116" i="19"/>
  <c r="F116" i="19"/>
  <c r="M115" i="19"/>
  <c r="J115" i="19"/>
  <c r="F115" i="19"/>
  <c r="M114" i="19"/>
  <c r="J114" i="19"/>
  <c r="F114" i="19"/>
  <c r="M113" i="19"/>
  <c r="J113" i="19"/>
  <c r="F113" i="19"/>
  <c r="M112" i="19"/>
  <c r="J112" i="19"/>
  <c r="F112" i="19"/>
  <c r="M111" i="19"/>
  <c r="J111" i="19"/>
  <c r="F111" i="19"/>
  <c r="M110" i="19"/>
  <c r="J110" i="19"/>
  <c r="F110" i="19"/>
  <c r="M109" i="19"/>
  <c r="J109" i="19"/>
  <c r="F109" i="19"/>
  <c r="M108" i="19"/>
  <c r="J108" i="19"/>
  <c r="F108" i="19"/>
  <c r="M107" i="19"/>
  <c r="J107" i="19"/>
  <c r="F107" i="19"/>
  <c r="M106" i="19"/>
  <c r="J106" i="19"/>
  <c r="F106" i="19"/>
  <c r="M105" i="19"/>
  <c r="J105" i="19"/>
  <c r="F105" i="19"/>
  <c r="M104" i="19"/>
  <c r="J104" i="19"/>
  <c r="F104" i="19"/>
  <c r="M103" i="19"/>
  <c r="J103" i="19"/>
  <c r="F103" i="19"/>
  <c r="M102" i="19"/>
  <c r="J102" i="19"/>
  <c r="F102" i="19"/>
  <c r="M101" i="19"/>
  <c r="J101" i="19"/>
  <c r="F101" i="19"/>
  <c r="M100" i="19"/>
  <c r="J100" i="19"/>
  <c r="F100" i="19"/>
  <c r="M99" i="19"/>
  <c r="J99" i="19"/>
  <c r="F99" i="19"/>
  <c r="M98" i="19"/>
  <c r="J98" i="19"/>
  <c r="F98" i="19"/>
  <c r="M97" i="19"/>
  <c r="J97" i="19"/>
  <c r="F97" i="19"/>
  <c r="M96" i="19"/>
  <c r="L96" i="19"/>
  <c r="J96" i="19"/>
  <c r="F96" i="19"/>
  <c r="M95" i="19"/>
  <c r="J95" i="19"/>
  <c r="F95" i="19"/>
  <c r="M93" i="19"/>
  <c r="J93" i="19"/>
  <c r="F93" i="19"/>
  <c r="M92" i="19"/>
  <c r="J92" i="19"/>
  <c r="F92" i="19"/>
  <c r="M91" i="19"/>
  <c r="J91" i="19"/>
  <c r="F91" i="19"/>
  <c r="M90" i="19"/>
  <c r="J90" i="19"/>
  <c r="F90" i="19"/>
  <c r="M89" i="19"/>
  <c r="J89" i="19"/>
  <c r="F89" i="19"/>
  <c r="M88" i="19"/>
  <c r="J88" i="19"/>
  <c r="F88" i="19"/>
  <c r="M87" i="19"/>
  <c r="J87" i="19"/>
  <c r="F87" i="19"/>
  <c r="M86" i="19"/>
  <c r="J86" i="19"/>
  <c r="F86" i="19"/>
  <c r="M85" i="19"/>
  <c r="J85" i="19"/>
  <c r="F85" i="19"/>
  <c r="M84" i="19"/>
  <c r="J84" i="19"/>
  <c r="F84" i="19"/>
  <c r="M82" i="19"/>
  <c r="J82" i="19"/>
  <c r="F82" i="19"/>
  <c r="F78" i="19"/>
  <c r="F77" i="19"/>
  <c r="M75" i="19"/>
  <c r="J75" i="19"/>
  <c r="F75" i="19"/>
  <c r="M74" i="19"/>
  <c r="J74" i="19"/>
  <c r="F74" i="19"/>
  <c r="M73" i="19"/>
  <c r="J73" i="19"/>
  <c r="F73" i="19"/>
  <c r="M72" i="19"/>
  <c r="J72" i="19"/>
  <c r="F72" i="19"/>
  <c r="M71" i="19"/>
  <c r="J71" i="19"/>
  <c r="F71" i="19"/>
  <c r="M70" i="19"/>
  <c r="J70" i="19"/>
  <c r="F70" i="19"/>
  <c r="M69" i="19"/>
  <c r="J69" i="19"/>
  <c r="F69" i="19"/>
  <c r="M68" i="19"/>
  <c r="J68" i="19"/>
  <c r="F68" i="19"/>
  <c r="M67" i="19"/>
  <c r="J67" i="19"/>
  <c r="F67" i="19"/>
  <c r="M66" i="19"/>
  <c r="J66" i="19"/>
  <c r="F66" i="19"/>
  <c r="M65" i="19"/>
  <c r="J65" i="19"/>
  <c r="F65" i="19"/>
  <c r="M64" i="19"/>
  <c r="J64" i="19"/>
  <c r="F64" i="19"/>
  <c r="M63" i="19"/>
  <c r="J63" i="19"/>
  <c r="F63" i="19"/>
  <c r="M62" i="19"/>
  <c r="J62" i="19"/>
  <c r="F62" i="19"/>
  <c r="M61" i="19"/>
  <c r="J61" i="19"/>
  <c r="F61" i="19"/>
  <c r="M60" i="19"/>
  <c r="J60" i="19"/>
  <c r="F60" i="19"/>
  <c r="M59" i="19"/>
  <c r="J59" i="19"/>
  <c r="F59" i="19"/>
  <c r="M58" i="19"/>
  <c r="J58" i="19"/>
  <c r="F58" i="19"/>
  <c r="D58" i="19"/>
  <c r="M57" i="19"/>
  <c r="J57" i="19"/>
  <c r="F57" i="19"/>
  <c r="M56" i="19"/>
  <c r="J56" i="19"/>
  <c r="F56" i="19"/>
  <c r="M55" i="19"/>
  <c r="J55" i="19"/>
  <c r="F55" i="19"/>
  <c r="M54" i="19"/>
  <c r="J54" i="19"/>
  <c r="F54" i="19"/>
  <c r="M53" i="19"/>
  <c r="J53" i="19"/>
  <c r="F53" i="19"/>
  <c r="M52" i="19"/>
  <c r="J52" i="19"/>
  <c r="F52" i="19"/>
  <c r="M51" i="19"/>
  <c r="J51" i="19"/>
  <c r="F51" i="19"/>
  <c r="M50" i="19"/>
  <c r="J50" i="19"/>
  <c r="F50" i="19"/>
  <c r="M42" i="19"/>
  <c r="M41" i="19"/>
  <c r="M36" i="19"/>
  <c r="J27" i="19"/>
  <c r="J26" i="19"/>
  <c r="M25" i="19"/>
  <c r="J25" i="19"/>
  <c r="J19" i="19"/>
  <c r="J16" i="19"/>
  <c r="J15" i="19"/>
  <c r="J14" i="19"/>
  <c r="I14" i="19"/>
  <c r="J12" i="19"/>
  <c r="J11" i="19"/>
  <c r="J10" i="19"/>
  <c r="I10" i="19"/>
  <c r="J9" i="19"/>
  <c r="J8" i="19"/>
  <c r="J7" i="19"/>
  <c r="J6" i="19"/>
  <c r="J5" i="19"/>
  <c r="J4" i="19"/>
  <c r="J3" i="19"/>
  <c r="N41" i="12"/>
  <c r="K41" i="12"/>
  <c r="J41" i="12"/>
  <c r="G41" i="12"/>
  <c r="E41" i="12"/>
  <c r="D41" i="12"/>
  <c r="C41" i="12"/>
  <c r="N40" i="12"/>
  <c r="K40" i="12"/>
  <c r="J40" i="12"/>
  <c r="G40" i="12"/>
  <c r="E40" i="12"/>
  <c r="N39" i="12"/>
  <c r="K39" i="12"/>
  <c r="J39" i="12"/>
  <c r="G39" i="12"/>
  <c r="E39" i="12"/>
  <c r="N38" i="12"/>
  <c r="K38" i="12"/>
  <c r="J38" i="12"/>
  <c r="G38" i="12"/>
  <c r="E38" i="12"/>
  <c r="N37" i="12"/>
  <c r="K37" i="12"/>
  <c r="J37" i="12"/>
  <c r="G37" i="12"/>
  <c r="E37" i="12"/>
  <c r="N36" i="12"/>
  <c r="K36" i="12"/>
  <c r="J36" i="12"/>
  <c r="G36" i="12"/>
  <c r="E36" i="12"/>
  <c r="N35" i="12"/>
  <c r="K35" i="12"/>
  <c r="J35" i="12"/>
  <c r="G35" i="12"/>
  <c r="E35" i="12"/>
  <c r="N34" i="12"/>
  <c r="K34" i="12"/>
  <c r="J34" i="12"/>
  <c r="G34" i="12"/>
  <c r="E34" i="12"/>
  <c r="C34" i="12"/>
  <c r="N33" i="12"/>
  <c r="K33" i="12"/>
  <c r="J33" i="12"/>
  <c r="G33" i="12"/>
  <c r="E33" i="12"/>
  <c r="N32" i="12"/>
  <c r="K32" i="12"/>
  <c r="J32" i="12"/>
  <c r="G32" i="12"/>
  <c r="E32" i="12"/>
  <c r="N31" i="12"/>
  <c r="K31" i="12"/>
  <c r="J31" i="12"/>
  <c r="G31" i="12"/>
  <c r="E31" i="12"/>
  <c r="N30" i="12"/>
  <c r="K30" i="12"/>
  <c r="J30" i="12"/>
  <c r="G30" i="12"/>
  <c r="E30" i="12"/>
  <c r="N29" i="12"/>
  <c r="K29" i="12"/>
  <c r="J29" i="12"/>
  <c r="G29" i="12"/>
  <c r="E29" i="12"/>
  <c r="N28" i="12"/>
  <c r="K28" i="12"/>
  <c r="J28" i="12"/>
  <c r="G28" i="12"/>
  <c r="E28" i="12"/>
  <c r="N27" i="12"/>
  <c r="K27" i="12"/>
  <c r="J27" i="12"/>
  <c r="G27" i="12"/>
  <c r="E27" i="12"/>
  <c r="N26" i="12"/>
  <c r="K26" i="12"/>
  <c r="J26" i="12"/>
  <c r="G26" i="12"/>
  <c r="E26" i="12"/>
  <c r="N25" i="12"/>
  <c r="K25" i="12"/>
  <c r="J25" i="12"/>
  <c r="G25" i="12"/>
  <c r="E25" i="12"/>
  <c r="N24" i="12"/>
  <c r="K24" i="12"/>
  <c r="J24" i="12"/>
  <c r="G24" i="12"/>
  <c r="E24" i="12"/>
  <c r="N23" i="12"/>
  <c r="K23" i="12"/>
  <c r="J23" i="12"/>
  <c r="G23" i="12"/>
  <c r="E23" i="12"/>
  <c r="N22" i="12"/>
  <c r="K22" i="12"/>
  <c r="J22" i="12"/>
  <c r="G22" i="12"/>
  <c r="E22" i="12"/>
  <c r="N21" i="12"/>
  <c r="K21" i="12"/>
  <c r="J21" i="12"/>
  <c r="G21" i="12"/>
  <c r="E21" i="12"/>
  <c r="N20" i="12"/>
  <c r="K20" i="12"/>
  <c r="J20" i="12"/>
  <c r="G20" i="12"/>
  <c r="E20" i="12"/>
  <c r="N19" i="12"/>
  <c r="K19" i="12"/>
  <c r="J19" i="12"/>
  <c r="G19" i="12"/>
  <c r="E19" i="12"/>
  <c r="N18" i="12"/>
  <c r="K18" i="12"/>
  <c r="J18" i="12"/>
  <c r="G18" i="12"/>
  <c r="E18" i="12"/>
  <c r="N17" i="12"/>
  <c r="K17" i="12"/>
  <c r="J17" i="12"/>
  <c r="G17" i="12"/>
  <c r="E17" i="12"/>
  <c r="N16" i="12"/>
  <c r="K16" i="12"/>
  <c r="J16" i="12"/>
  <c r="G16" i="12"/>
  <c r="E16" i="12"/>
  <c r="N15" i="12"/>
  <c r="K15" i="12"/>
  <c r="J15" i="12"/>
  <c r="G15" i="12"/>
  <c r="E15" i="12"/>
  <c r="N14" i="12"/>
  <c r="K14" i="12"/>
  <c r="J14" i="12"/>
  <c r="G14" i="12"/>
  <c r="E14" i="12"/>
  <c r="N13" i="12"/>
  <c r="K13" i="12"/>
  <c r="J13" i="12"/>
  <c r="G13" i="12"/>
  <c r="E13" i="12"/>
  <c r="N12" i="12"/>
  <c r="K12" i="12"/>
  <c r="J12" i="12"/>
  <c r="G12" i="12"/>
  <c r="E12" i="12"/>
  <c r="N11" i="12"/>
  <c r="K11" i="12"/>
  <c r="J11" i="12"/>
  <c r="G11" i="12"/>
  <c r="E11" i="12"/>
  <c r="N10" i="12"/>
  <c r="K10" i="12"/>
  <c r="J10" i="12"/>
  <c r="G10" i="12"/>
  <c r="E10" i="12"/>
  <c r="N9" i="12"/>
  <c r="K9" i="12"/>
  <c r="J9" i="12"/>
  <c r="G9" i="12"/>
  <c r="E9" i="12"/>
  <c r="N8" i="12"/>
  <c r="K8" i="12"/>
  <c r="J8" i="12"/>
  <c r="G8" i="12"/>
  <c r="E8" i="12"/>
  <c r="N7" i="12"/>
  <c r="K7" i="12"/>
  <c r="J7" i="12"/>
  <c r="G7" i="12"/>
  <c r="E7" i="12"/>
  <c r="N6" i="12"/>
  <c r="K6" i="12"/>
  <c r="J6" i="12"/>
  <c r="G6" i="12"/>
  <c r="E6" i="12"/>
  <c r="N5" i="12"/>
  <c r="K5" i="12"/>
  <c r="J5" i="12"/>
  <c r="G5" i="12"/>
  <c r="E5" i="12"/>
  <c r="N4" i="12"/>
  <c r="K4" i="12"/>
  <c r="J4" i="12"/>
  <c r="G4" i="12"/>
  <c r="E4" i="12"/>
  <c r="K3" i="12"/>
  <c r="V138" i="11"/>
  <c r="N138" i="11"/>
  <c r="H138" i="11"/>
  <c r="E138" i="11"/>
  <c r="V137" i="11"/>
  <c r="N137" i="11"/>
  <c r="H137" i="11"/>
  <c r="V136" i="11"/>
  <c r="N136" i="11"/>
  <c r="H136" i="11"/>
  <c r="V135" i="11"/>
  <c r="N135" i="11"/>
  <c r="H135" i="11"/>
  <c r="V134" i="11"/>
  <c r="N134" i="11"/>
  <c r="H134" i="11"/>
  <c r="V133" i="11"/>
  <c r="N133" i="11"/>
  <c r="H133" i="11"/>
  <c r="V132" i="11"/>
  <c r="N132" i="11"/>
  <c r="H132" i="11"/>
  <c r="V131" i="11"/>
  <c r="N131" i="11"/>
  <c r="H131" i="11"/>
  <c r="V130" i="11"/>
  <c r="N130" i="11"/>
  <c r="H130" i="11"/>
  <c r="V129" i="11"/>
  <c r="N129" i="11"/>
  <c r="H129" i="11"/>
  <c r="V128" i="11"/>
  <c r="N128" i="11"/>
  <c r="H128" i="11"/>
  <c r="V127" i="11"/>
  <c r="N127" i="11"/>
  <c r="H127" i="11"/>
  <c r="V126" i="11"/>
  <c r="N126" i="11"/>
  <c r="H126" i="11"/>
  <c r="V125" i="11"/>
  <c r="N125" i="11"/>
  <c r="H125" i="11"/>
  <c r="V124" i="11"/>
  <c r="N124" i="11"/>
  <c r="H124" i="11"/>
  <c r="V123" i="11"/>
  <c r="N123" i="11"/>
  <c r="H123" i="11"/>
  <c r="V122" i="11"/>
  <c r="N122" i="11"/>
  <c r="H122" i="11"/>
  <c r="V121" i="11"/>
  <c r="N121" i="11"/>
  <c r="H121" i="11"/>
  <c r="V120" i="11"/>
  <c r="N120" i="11"/>
  <c r="H120" i="11"/>
  <c r="V119" i="11"/>
  <c r="N119" i="11"/>
  <c r="H119" i="11"/>
  <c r="V118" i="11"/>
  <c r="N118" i="11"/>
  <c r="H118" i="11"/>
  <c r="V117" i="11"/>
  <c r="N117" i="11"/>
  <c r="H117" i="11"/>
  <c r="V116" i="11"/>
  <c r="N116" i="11"/>
  <c r="H116" i="11"/>
  <c r="V115" i="11"/>
  <c r="N115" i="11"/>
  <c r="H115" i="11"/>
  <c r="V114" i="11"/>
  <c r="N114" i="11"/>
  <c r="H114" i="11"/>
  <c r="V113" i="11"/>
  <c r="N113" i="11"/>
  <c r="H113" i="11"/>
  <c r="V112" i="11"/>
  <c r="N112" i="11"/>
  <c r="H112" i="11"/>
  <c r="V111" i="11"/>
  <c r="N111" i="11"/>
  <c r="H111" i="11"/>
  <c r="V110" i="11"/>
  <c r="N110" i="11"/>
  <c r="H110" i="11"/>
  <c r="V109" i="11"/>
  <c r="N109" i="11"/>
  <c r="H109" i="11"/>
  <c r="V108" i="11"/>
  <c r="N108" i="11"/>
  <c r="H108" i="11"/>
  <c r="V107" i="11"/>
  <c r="N107" i="11"/>
  <c r="H107" i="11"/>
  <c r="V106" i="11"/>
  <c r="N106" i="11"/>
  <c r="H106" i="11"/>
  <c r="V105" i="11"/>
  <c r="N105" i="11"/>
  <c r="H105" i="11"/>
  <c r="V104" i="11"/>
  <c r="N104" i="11"/>
  <c r="H104" i="11"/>
  <c r="V103" i="11"/>
  <c r="N103" i="11"/>
  <c r="H103" i="11"/>
  <c r="V102" i="11"/>
  <c r="N102" i="11"/>
  <c r="H102" i="11"/>
  <c r="V101" i="11"/>
  <c r="N101" i="11"/>
  <c r="H101" i="11"/>
  <c r="V100" i="11"/>
  <c r="N100" i="11"/>
  <c r="H100" i="11"/>
  <c r="V99" i="11"/>
  <c r="N99" i="11"/>
  <c r="H99" i="11"/>
  <c r="V98" i="11"/>
  <c r="N98" i="11"/>
  <c r="H98" i="11"/>
  <c r="V97" i="11"/>
  <c r="N97" i="11"/>
  <c r="H97" i="11"/>
  <c r="V96" i="11"/>
  <c r="N96" i="11"/>
  <c r="H96" i="11"/>
  <c r="V95" i="11"/>
  <c r="N95" i="11"/>
  <c r="H95" i="11"/>
  <c r="V94" i="11"/>
  <c r="N94" i="11"/>
  <c r="H94" i="11"/>
  <c r="V93" i="11"/>
  <c r="N93" i="11"/>
  <c r="H93" i="11"/>
  <c r="V92" i="11"/>
  <c r="N92" i="11"/>
  <c r="H92" i="11"/>
  <c r="V91" i="11"/>
  <c r="N91" i="11"/>
  <c r="H91" i="11"/>
  <c r="V90" i="11"/>
  <c r="N90" i="11"/>
  <c r="H90" i="11"/>
  <c r="V89" i="11"/>
  <c r="N89" i="11"/>
  <c r="H89" i="11"/>
  <c r="V88" i="11"/>
  <c r="N88" i="11"/>
  <c r="H88" i="11"/>
  <c r="V87" i="11"/>
  <c r="N87" i="11"/>
  <c r="H87" i="11"/>
  <c r="V86" i="11"/>
  <c r="N86" i="11"/>
  <c r="H86" i="11"/>
  <c r="V85" i="11"/>
  <c r="N85" i="11"/>
  <c r="H85" i="11"/>
  <c r="V84" i="11"/>
  <c r="N84" i="11"/>
  <c r="H84" i="11"/>
  <c r="V83" i="11"/>
  <c r="N83" i="11"/>
  <c r="H83" i="11"/>
  <c r="V82" i="11"/>
  <c r="N82" i="11"/>
  <c r="H82" i="11"/>
  <c r="V81" i="11"/>
  <c r="N81" i="11"/>
  <c r="H81" i="11"/>
  <c r="V80" i="11"/>
  <c r="N80" i="11"/>
  <c r="H80" i="11"/>
  <c r="V79" i="11"/>
  <c r="N79" i="11"/>
  <c r="H79" i="11"/>
  <c r="V78" i="11"/>
  <c r="N78" i="11"/>
  <c r="H78" i="11"/>
  <c r="V77" i="11"/>
  <c r="N77" i="11"/>
  <c r="H77" i="11"/>
  <c r="V76" i="11"/>
  <c r="N76" i="11"/>
  <c r="H76" i="11"/>
  <c r="V75" i="11"/>
  <c r="N75" i="11"/>
  <c r="H75" i="11"/>
  <c r="V74" i="11"/>
  <c r="N74" i="11"/>
  <c r="H74" i="11"/>
  <c r="V73" i="11"/>
  <c r="N73" i="11"/>
  <c r="H73" i="11"/>
  <c r="V72" i="11"/>
  <c r="N72" i="11"/>
  <c r="H72" i="11"/>
  <c r="V71" i="11"/>
  <c r="N71" i="11"/>
  <c r="H71" i="11"/>
  <c r="V70" i="11"/>
  <c r="N70" i="11"/>
  <c r="H70" i="11"/>
  <c r="V69" i="11"/>
  <c r="N69" i="11"/>
  <c r="H69" i="11"/>
  <c r="V68" i="11"/>
  <c r="N68" i="11"/>
  <c r="H68" i="11"/>
  <c r="V67" i="11"/>
  <c r="N67" i="11"/>
  <c r="H67" i="11"/>
  <c r="V66" i="11"/>
  <c r="N66" i="11"/>
  <c r="H66" i="11"/>
  <c r="V65" i="11"/>
  <c r="N65" i="11"/>
  <c r="H65" i="11"/>
  <c r="V64" i="11"/>
  <c r="N64" i="11"/>
  <c r="H64" i="11"/>
  <c r="V63" i="11"/>
  <c r="N63" i="11"/>
  <c r="H63" i="11"/>
  <c r="V62" i="11"/>
  <c r="N62" i="11"/>
  <c r="H62" i="11"/>
  <c r="V61" i="11"/>
  <c r="N61" i="11"/>
  <c r="H61" i="11"/>
  <c r="V60" i="11"/>
  <c r="N60" i="11"/>
  <c r="H60" i="11"/>
  <c r="V59" i="11"/>
  <c r="N59" i="11"/>
  <c r="H59" i="11"/>
  <c r="V58" i="11"/>
  <c r="N58" i="11"/>
  <c r="H58" i="11"/>
  <c r="V57" i="11"/>
  <c r="N57" i="11"/>
  <c r="H57" i="11"/>
  <c r="V56" i="11"/>
  <c r="N56" i="11"/>
  <c r="H56" i="11"/>
  <c r="V55" i="11"/>
  <c r="N55" i="11"/>
  <c r="H55" i="11"/>
  <c r="V54" i="11"/>
  <c r="N54" i="11"/>
  <c r="H54" i="11"/>
  <c r="V53" i="11"/>
  <c r="N53" i="11"/>
  <c r="H53" i="11"/>
  <c r="V52" i="11"/>
  <c r="N52" i="11"/>
  <c r="H52" i="11"/>
  <c r="V51" i="11"/>
  <c r="N51" i="11"/>
  <c r="H51" i="11"/>
  <c r="V50" i="11"/>
  <c r="N50" i="11"/>
  <c r="H50" i="11"/>
  <c r="V49" i="11"/>
  <c r="N49" i="11"/>
  <c r="H49" i="11"/>
  <c r="V48" i="11"/>
  <c r="N48" i="11"/>
  <c r="H48" i="11"/>
  <c r="V47" i="11"/>
  <c r="N47" i="11"/>
  <c r="H47" i="11"/>
  <c r="V46" i="11"/>
  <c r="N46" i="11"/>
  <c r="H46" i="11"/>
  <c r="V45" i="11"/>
  <c r="N45" i="11"/>
  <c r="H45" i="11"/>
  <c r="V44" i="11"/>
  <c r="N44" i="11"/>
  <c r="H44" i="11"/>
  <c r="V43" i="11"/>
  <c r="N43" i="11"/>
  <c r="H43" i="11"/>
  <c r="V42" i="11"/>
  <c r="N42" i="11"/>
  <c r="H42" i="11"/>
  <c r="V41" i="11"/>
  <c r="N41" i="11"/>
  <c r="H41" i="11"/>
  <c r="V40" i="11"/>
  <c r="N40" i="11"/>
  <c r="H40" i="11"/>
  <c r="V39" i="11"/>
  <c r="N39" i="11"/>
  <c r="H39" i="11"/>
  <c r="V38" i="11"/>
  <c r="N38" i="11"/>
  <c r="H38" i="11"/>
  <c r="V37" i="11"/>
  <c r="N37" i="11"/>
  <c r="H37" i="11"/>
  <c r="V36" i="11"/>
  <c r="N36" i="11"/>
  <c r="H36" i="11"/>
  <c r="V35" i="11"/>
  <c r="N35" i="11"/>
  <c r="H35" i="11"/>
  <c r="V34" i="11"/>
  <c r="N34" i="11"/>
  <c r="H34" i="11"/>
  <c r="V33" i="11"/>
  <c r="N33" i="11"/>
  <c r="H33" i="11"/>
  <c r="V32" i="11"/>
  <c r="N32" i="11"/>
  <c r="H32" i="11"/>
  <c r="V31" i="11"/>
  <c r="N31" i="11"/>
  <c r="H31" i="11"/>
  <c r="V30" i="11"/>
  <c r="N30" i="11"/>
  <c r="H30" i="11"/>
  <c r="V29" i="11"/>
  <c r="N29" i="11"/>
  <c r="H29" i="11"/>
  <c r="V28" i="11"/>
  <c r="N28" i="11"/>
  <c r="H28" i="11"/>
  <c r="V27" i="11"/>
  <c r="N27" i="11"/>
  <c r="H27" i="11"/>
  <c r="V26" i="11"/>
  <c r="N26" i="11"/>
  <c r="H26" i="11"/>
  <c r="V25" i="11"/>
  <c r="N25" i="11"/>
  <c r="H25" i="11"/>
  <c r="V24" i="11"/>
  <c r="N24" i="11"/>
  <c r="H24" i="11"/>
  <c r="V23" i="11"/>
  <c r="N23" i="11"/>
  <c r="H23" i="11"/>
  <c r="V22" i="11"/>
  <c r="N22" i="11"/>
  <c r="H22" i="11"/>
  <c r="V21" i="11"/>
  <c r="N21" i="11"/>
  <c r="H21" i="11"/>
  <c r="V20" i="11"/>
  <c r="N20" i="11"/>
  <c r="H20" i="11"/>
  <c r="V19" i="11"/>
  <c r="N19" i="11"/>
  <c r="H19" i="11"/>
  <c r="V18" i="11"/>
  <c r="N18" i="11"/>
  <c r="H18" i="11"/>
  <c r="V17" i="11"/>
  <c r="N17" i="11"/>
  <c r="H17" i="11"/>
  <c r="V16" i="11"/>
  <c r="N16" i="11"/>
  <c r="H16" i="11"/>
  <c r="V15" i="11"/>
  <c r="N15" i="11"/>
  <c r="H15" i="11"/>
  <c r="V14" i="11"/>
  <c r="N14" i="11"/>
  <c r="H14" i="11"/>
  <c r="V13" i="11"/>
  <c r="N13" i="11"/>
  <c r="H13" i="11"/>
  <c r="V12" i="11"/>
  <c r="N12" i="11"/>
  <c r="H12" i="11"/>
  <c r="V11" i="11"/>
  <c r="N11" i="11"/>
  <c r="H11" i="11"/>
  <c r="V10" i="11"/>
  <c r="N10" i="11"/>
  <c r="H10" i="11"/>
  <c r="V9" i="11"/>
  <c r="N9" i="11"/>
  <c r="H9" i="11"/>
  <c r="V8" i="11"/>
  <c r="N8" i="11"/>
  <c r="H8" i="11"/>
  <c r="V7" i="11"/>
  <c r="N7" i="11"/>
  <c r="H7" i="11"/>
  <c r="V6" i="11"/>
  <c r="N6" i="11"/>
  <c r="H6" i="11"/>
  <c r="V5" i="11"/>
  <c r="N5" i="11"/>
  <c r="H5" i="11"/>
  <c r="V4" i="11"/>
  <c r="N4" i="11"/>
  <c r="H4" i="11"/>
  <c r="F71" i="10"/>
  <c r="E71" i="10"/>
  <c r="D20" i="8"/>
  <c r="H40" i="3"/>
  <c r="E40" i="3"/>
  <c r="D40" i="3"/>
  <c r="C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C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6" i="3"/>
  <c r="E6" i="3"/>
  <c r="H5" i="3"/>
  <c r="E5" i="3"/>
  <c r="H4" i="3"/>
  <c r="E4" i="3"/>
  <c r="H3" i="3"/>
  <c r="E3" i="3"/>
  <c r="H141" i="6"/>
  <c r="N138" i="6"/>
  <c r="H138" i="6"/>
  <c r="E138" i="6"/>
  <c r="N137" i="6"/>
  <c r="H137" i="6"/>
  <c r="N136" i="6"/>
  <c r="H136" i="6"/>
  <c r="N135" i="6"/>
  <c r="H135" i="6"/>
  <c r="N134" i="6"/>
  <c r="H134" i="6"/>
  <c r="N133" i="6"/>
  <c r="H133" i="6"/>
  <c r="N132" i="6"/>
  <c r="H132" i="6"/>
  <c r="N131" i="6"/>
  <c r="H131" i="6"/>
  <c r="N130" i="6"/>
  <c r="H130" i="6"/>
  <c r="N129" i="6"/>
  <c r="H129" i="6"/>
  <c r="N128" i="6"/>
  <c r="H128" i="6"/>
  <c r="N127" i="6"/>
  <c r="H127" i="6"/>
  <c r="N126" i="6"/>
  <c r="H126" i="6"/>
  <c r="N125" i="6"/>
  <c r="H125" i="6"/>
  <c r="N124" i="6"/>
  <c r="H124" i="6"/>
  <c r="N123" i="6"/>
  <c r="H123" i="6"/>
  <c r="N122" i="6"/>
  <c r="H122" i="6"/>
  <c r="N121" i="6"/>
  <c r="H121" i="6"/>
  <c r="N120" i="6"/>
  <c r="H120" i="6"/>
  <c r="N119" i="6"/>
  <c r="H119" i="6"/>
  <c r="N118" i="6"/>
  <c r="H118" i="6"/>
  <c r="N117" i="6"/>
  <c r="H117" i="6"/>
  <c r="N116" i="6"/>
  <c r="H116" i="6"/>
  <c r="N115" i="6"/>
  <c r="H115" i="6"/>
  <c r="N114" i="6"/>
  <c r="H114" i="6"/>
  <c r="N113" i="6"/>
  <c r="H113" i="6"/>
  <c r="N112" i="6"/>
  <c r="H112" i="6"/>
  <c r="N111" i="6"/>
  <c r="H111" i="6"/>
  <c r="N110" i="6"/>
  <c r="H110" i="6"/>
  <c r="N109" i="6"/>
  <c r="H109" i="6"/>
  <c r="N108" i="6"/>
  <c r="H108" i="6"/>
  <c r="N107" i="6"/>
  <c r="H107" i="6"/>
  <c r="N106" i="6"/>
  <c r="H106" i="6"/>
  <c r="N105" i="6"/>
  <c r="H105" i="6"/>
  <c r="N104" i="6"/>
  <c r="H104" i="6"/>
  <c r="N103" i="6"/>
  <c r="H103" i="6"/>
  <c r="N102" i="6"/>
  <c r="H102" i="6"/>
  <c r="N101" i="6"/>
  <c r="H101" i="6"/>
  <c r="N100" i="6"/>
  <c r="H100" i="6"/>
  <c r="N99" i="6"/>
  <c r="H99" i="6"/>
  <c r="N98" i="6"/>
  <c r="H98" i="6"/>
  <c r="N97" i="6"/>
  <c r="H97" i="6"/>
  <c r="N96" i="6"/>
  <c r="H96" i="6"/>
  <c r="N95" i="6"/>
  <c r="H95" i="6"/>
  <c r="N94" i="6"/>
  <c r="H94" i="6"/>
  <c r="N93" i="6"/>
  <c r="H93" i="6"/>
  <c r="N92" i="6"/>
  <c r="H92" i="6"/>
  <c r="N91" i="6"/>
  <c r="H91" i="6"/>
  <c r="N90" i="6"/>
  <c r="H90" i="6"/>
  <c r="N89" i="6"/>
  <c r="H89" i="6"/>
  <c r="N88" i="6"/>
  <c r="H88" i="6"/>
  <c r="N87" i="6"/>
  <c r="H87" i="6"/>
  <c r="N86" i="6"/>
  <c r="H86" i="6"/>
  <c r="N85" i="6"/>
  <c r="H85" i="6"/>
  <c r="N84" i="6"/>
  <c r="H84" i="6"/>
  <c r="N83" i="6"/>
  <c r="H83" i="6"/>
  <c r="N82" i="6"/>
  <c r="H82" i="6"/>
  <c r="N81" i="6"/>
  <c r="H81" i="6"/>
  <c r="N80" i="6"/>
  <c r="H80" i="6"/>
  <c r="N79" i="6"/>
  <c r="H79" i="6"/>
  <c r="N78" i="6"/>
  <c r="H78" i="6"/>
  <c r="N77" i="6"/>
  <c r="H77" i="6"/>
  <c r="N76" i="6"/>
  <c r="H76" i="6"/>
  <c r="N75" i="6"/>
  <c r="H75" i="6"/>
  <c r="N74" i="6"/>
  <c r="H74" i="6"/>
  <c r="N73" i="6"/>
  <c r="H73" i="6"/>
  <c r="N72" i="6"/>
  <c r="H72" i="6"/>
  <c r="N71" i="6"/>
  <c r="H71" i="6"/>
  <c r="N70" i="6"/>
  <c r="H70" i="6"/>
  <c r="N69" i="6"/>
  <c r="H69" i="6"/>
  <c r="N68" i="6"/>
  <c r="H68" i="6"/>
  <c r="N67" i="6"/>
  <c r="H67" i="6"/>
  <c r="N66" i="6"/>
  <c r="H66" i="6"/>
  <c r="N65" i="6"/>
  <c r="H65" i="6"/>
  <c r="N64" i="6"/>
  <c r="H64" i="6"/>
  <c r="N63" i="6"/>
  <c r="H63" i="6"/>
  <c r="N62" i="6"/>
  <c r="H62" i="6"/>
  <c r="N61" i="6"/>
  <c r="H61" i="6"/>
  <c r="N60" i="6"/>
  <c r="H60" i="6"/>
  <c r="N59" i="6"/>
  <c r="H59" i="6"/>
  <c r="N58" i="6"/>
  <c r="H58" i="6"/>
  <c r="N57" i="6"/>
  <c r="H57" i="6"/>
  <c r="N56" i="6"/>
  <c r="H56" i="6"/>
  <c r="N55" i="6"/>
  <c r="H55" i="6"/>
  <c r="N54" i="6"/>
  <c r="H54" i="6"/>
  <c r="N53" i="6"/>
  <c r="H53" i="6"/>
  <c r="N52" i="6"/>
  <c r="H52" i="6"/>
  <c r="N51" i="6"/>
  <c r="H51" i="6"/>
  <c r="N50" i="6"/>
  <c r="H50" i="6"/>
  <c r="N49" i="6"/>
  <c r="H49" i="6"/>
  <c r="N48" i="6"/>
  <c r="H48" i="6"/>
  <c r="N47" i="6"/>
  <c r="H47" i="6"/>
  <c r="N46" i="6"/>
  <c r="H46" i="6"/>
  <c r="N45" i="6"/>
  <c r="H45" i="6"/>
  <c r="N44" i="6"/>
  <c r="H44" i="6"/>
  <c r="N43" i="6"/>
  <c r="H43" i="6"/>
  <c r="N42" i="6"/>
  <c r="H42" i="6"/>
  <c r="N41" i="6"/>
  <c r="H41" i="6"/>
  <c r="N40" i="6"/>
  <c r="H40" i="6"/>
  <c r="N39" i="6"/>
  <c r="H39" i="6"/>
  <c r="N38" i="6"/>
  <c r="H38" i="6"/>
  <c r="N37" i="6"/>
  <c r="H37" i="6"/>
  <c r="N36" i="6"/>
  <c r="H36" i="6"/>
  <c r="N35" i="6"/>
  <c r="H35" i="6"/>
  <c r="N34" i="6"/>
  <c r="H34" i="6"/>
  <c r="N33" i="6"/>
  <c r="H33" i="6"/>
  <c r="N32" i="6"/>
  <c r="H32" i="6"/>
  <c r="N31" i="6"/>
  <c r="H31" i="6"/>
  <c r="N30" i="6"/>
  <c r="H30" i="6"/>
  <c r="N29" i="6"/>
  <c r="H29" i="6"/>
  <c r="N28" i="6"/>
  <c r="H28" i="6"/>
  <c r="N27" i="6"/>
  <c r="H27" i="6"/>
  <c r="N26" i="6"/>
  <c r="H26" i="6"/>
  <c r="N25" i="6"/>
  <c r="H25" i="6"/>
  <c r="N24" i="6"/>
  <c r="H24" i="6"/>
  <c r="N23" i="6"/>
  <c r="H23" i="6"/>
  <c r="N22" i="6"/>
  <c r="H22" i="6"/>
  <c r="N21" i="6"/>
  <c r="H21" i="6"/>
  <c r="N20" i="6"/>
  <c r="H20" i="6"/>
  <c r="N19" i="6"/>
  <c r="H19" i="6"/>
  <c r="N18" i="6"/>
  <c r="H18" i="6"/>
  <c r="N17" i="6"/>
  <c r="H17" i="6"/>
  <c r="N16" i="6"/>
  <c r="H16" i="6"/>
  <c r="N15" i="6"/>
  <c r="H15" i="6"/>
  <c r="N14" i="6"/>
  <c r="H14" i="6"/>
  <c r="N13" i="6"/>
  <c r="H13" i="6"/>
  <c r="N12" i="6"/>
  <c r="H12" i="6"/>
  <c r="N11" i="6"/>
  <c r="H11" i="6"/>
  <c r="N10" i="6"/>
  <c r="H10" i="6"/>
  <c r="N9" i="6"/>
  <c r="H9" i="6"/>
  <c r="N8" i="6"/>
  <c r="H8" i="6"/>
  <c r="N7" i="6"/>
  <c r="H7" i="6"/>
  <c r="N6" i="6"/>
  <c r="H6" i="6"/>
  <c r="N5" i="6"/>
  <c r="H5" i="6"/>
  <c r="N4" i="6"/>
  <c r="H4" i="6"/>
  <c r="N3" i="6"/>
  <c r="H3" i="6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59" i="5"/>
  <c r="E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I130" i="2"/>
  <c r="H130" i="2"/>
  <c r="D130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C10" i="1"/>
</calcChain>
</file>

<file path=xl/sharedStrings.xml><?xml version="1.0" encoding="utf-8"?>
<sst xmlns="http://schemas.openxmlformats.org/spreadsheetml/2006/main" count="2833" uniqueCount="519">
  <si>
    <t>序</t>
  </si>
  <si>
    <t>实施内容</t>
  </si>
  <si>
    <t>申报金额</t>
  </si>
  <si>
    <t>设施量说明</t>
  </si>
  <si>
    <t>其他说明</t>
  </si>
  <si>
    <t>机动车道机械清扫</t>
  </si>
  <si>
    <t>机动车道49.139公里</t>
  </si>
  <si>
    <r>
      <rPr>
        <sz val="12"/>
        <color theme="1"/>
        <rFont val="仿宋"/>
        <charset val="134"/>
      </rPr>
      <t xml:space="preserve">区域主要为三、四级道路，视区域等级与实际情况，每天覆盖1-2次；
</t>
    </r>
    <r>
      <rPr>
        <b/>
        <sz val="12"/>
        <color theme="1"/>
        <rFont val="仿宋"/>
        <charset val="134"/>
      </rPr>
      <t>*机扫冲洗区域范围基本一致，少量路段只冲不扫，故冲洗设施量略大于清扫</t>
    </r>
  </si>
  <si>
    <t>机动车道机械冲洗</t>
  </si>
  <si>
    <t>机动车道53.459公里</t>
  </si>
  <si>
    <t>非机动车道、人行道
人工清扫</t>
  </si>
  <si>
    <t>非机动车道9.23万平
人行道5.59万平</t>
  </si>
  <si>
    <t>机动车道路段（即表序1、序2）配套非机道、人行道人工清扫，每天覆盖1-2次</t>
  </si>
  <si>
    <t>乡村交界小路非机动车道
人工清扫、冲洗</t>
  </si>
  <si>
    <t>乡村小路（视为非机动车道）7832平</t>
  </si>
  <si>
    <t>乡村交界小路根据居民要求纳入保洁范围</t>
  </si>
  <si>
    <t>绿化带人工保洁</t>
  </si>
  <si>
    <t>道路绿化带22.59万平</t>
  </si>
  <si>
    <t>机动车道路段（即表序1、序2）配套绿化带人工保洁，包括垃圾清除等</t>
  </si>
  <si>
    <t>果壳箱保洁</t>
  </si>
  <si>
    <t>果壳箱18只</t>
  </si>
  <si>
    <t>包括箱体保洁、垃圾清理等</t>
  </si>
  <si>
    <t>机动车道人工清扫</t>
  </si>
  <si>
    <t>机动车道6.28万平</t>
  </si>
  <si>
    <r>
      <rPr>
        <sz val="12"/>
        <color theme="1"/>
        <rFont val="仿宋"/>
        <charset val="134"/>
      </rPr>
      <t xml:space="preserve">申报材料显示的内容指向为机动车道（即表序1、序2）人工清扫，每天1-2次；
</t>
    </r>
    <r>
      <rPr>
        <b/>
        <sz val="12"/>
        <color theme="1"/>
        <rFont val="仿宋"/>
        <charset val="134"/>
      </rPr>
      <t>*本市机动车道基本不实施人工清扫</t>
    </r>
  </si>
  <si>
    <t>区级考核奖励费</t>
  </si>
  <si>
    <t>-</t>
  </si>
  <si>
    <r>
      <rPr>
        <sz val="12"/>
        <color theme="1"/>
        <rFont val="仿宋"/>
        <charset val="134"/>
      </rPr>
      <t>区级配套环卫作业奖励费，按2024年实际下拨数预估2025年金额，计划用于奖励服务供应商</t>
    </r>
    <r>
      <rPr>
        <b/>
        <sz val="12"/>
        <color theme="1"/>
        <rFont val="仿宋"/>
        <charset val="134"/>
      </rPr>
      <t>（无对应工作量，即额外投入）</t>
    </r>
  </si>
  <si>
    <t>合计</t>
  </si>
  <si>
    <r>
      <rPr>
        <b/>
        <u/>
        <sz val="16"/>
        <color rgb="FF000000"/>
        <rFont val="宋体"/>
        <charset val="134"/>
      </rPr>
      <t xml:space="preserve">         </t>
    </r>
    <r>
      <rPr>
        <b/>
        <sz val="16"/>
        <color rgb="FF000000"/>
        <rFont val="宋体"/>
        <charset val="134"/>
      </rPr>
      <t>年奉城镇</t>
    </r>
    <r>
      <rPr>
        <b/>
        <u/>
        <sz val="16"/>
        <color rgb="FF000000"/>
        <rFont val="宋体"/>
        <charset val="134"/>
      </rPr>
      <t xml:space="preserve"> 头桥 </t>
    </r>
    <r>
      <rPr>
        <b/>
        <sz val="16"/>
        <color rgb="FF000000"/>
        <rFont val="宋体"/>
        <charset val="134"/>
      </rPr>
      <t>地区市场一体化明细表</t>
    </r>
  </si>
  <si>
    <t>序号</t>
  </si>
  <si>
    <t>道路名称</t>
  </si>
  <si>
    <t>起讫点</t>
  </si>
  <si>
    <t>机动车道</t>
  </si>
  <si>
    <t>里程（km）</t>
  </si>
  <si>
    <t>新奉公路</t>
  </si>
  <si>
    <t>浦东界---亭子头</t>
  </si>
  <si>
    <t>新奉公路4567弄</t>
  </si>
  <si>
    <t>新奉公路---华盛新苑门口</t>
  </si>
  <si>
    <t>奉飞路</t>
  </si>
  <si>
    <t>奉陆路---头桥中路</t>
  </si>
  <si>
    <t>奉陆路---往南到底</t>
  </si>
  <si>
    <t>头桥东路</t>
  </si>
  <si>
    <t>头桥卫生院---新奉公路</t>
  </si>
  <si>
    <t>新奉公路---头桥中路</t>
  </si>
  <si>
    <t>新奉公路---农商行东</t>
  </si>
  <si>
    <t>头桥中路</t>
  </si>
  <si>
    <t>头桥东路---头桥文化中心</t>
  </si>
  <si>
    <t>头桥文化中心---桥福路</t>
  </si>
  <si>
    <t>头桥中路11.23 39.53#</t>
  </si>
  <si>
    <t>港边路-西老街44弄 （东西向）</t>
  </si>
  <si>
    <t>港边路旁（南北向）</t>
  </si>
  <si>
    <t>头桥中路186号周边</t>
  </si>
  <si>
    <t>同进路头桥中路口</t>
  </si>
  <si>
    <t>头桥中路9弄138.150号</t>
  </si>
  <si>
    <t>小学门口东</t>
  </si>
  <si>
    <t>头桥中路172弄</t>
  </si>
  <si>
    <t>小学门口西</t>
  </si>
  <si>
    <t>头桥中路161弄5.6号</t>
  </si>
  <si>
    <t>红旗路头桥中路口</t>
  </si>
  <si>
    <t>大庆西路</t>
  </si>
  <si>
    <t>桥福路西50米---新奉公路</t>
  </si>
  <si>
    <t>大庆西路223弄</t>
  </si>
  <si>
    <t>桥福路大庆西路口</t>
  </si>
  <si>
    <t>大庆西路231弄</t>
  </si>
  <si>
    <t>大庆西路79.95#</t>
  </si>
  <si>
    <t>同进路西大庆西路南口</t>
  </si>
  <si>
    <t>大庆西路136弄</t>
  </si>
  <si>
    <t>同进路西大庆西路口</t>
  </si>
  <si>
    <t>大庆西路108号</t>
  </si>
  <si>
    <t>同进路东大庆西路口</t>
  </si>
  <si>
    <t>红旗一支路</t>
  </si>
  <si>
    <t>影剧院—红旗4组</t>
  </si>
  <si>
    <t>头桥西路</t>
  </si>
  <si>
    <t>桥福路---向西200米</t>
  </si>
  <si>
    <t>桥福路</t>
  </si>
  <si>
    <t>头桥中路---广福路</t>
  </si>
  <si>
    <t>同进路</t>
  </si>
  <si>
    <t>头桥中路---大庆西路</t>
  </si>
  <si>
    <t>大庆西路---广福路</t>
  </si>
  <si>
    <t>冯家一支路</t>
  </si>
  <si>
    <t>桥福路----大宅新村</t>
  </si>
  <si>
    <t>广福路</t>
  </si>
  <si>
    <t>奉联路</t>
  </si>
  <si>
    <t>奉联路1号桥---新奉公路</t>
  </si>
  <si>
    <t>港边路</t>
  </si>
  <si>
    <t>西老街---广福路</t>
  </si>
  <si>
    <t>港边路139弄</t>
  </si>
  <si>
    <t>东场地</t>
  </si>
  <si>
    <t>西老街</t>
  </si>
  <si>
    <t>奉飞路---港边路</t>
  </si>
  <si>
    <t>北弄路</t>
  </si>
  <si>
    <t>头桥东路---市河路</t>
  </si>
  <si>
    <t>市河路</t>
  </si>
  <si>
    <t>北弄路---市河路110号</t>
  </si>
  <si>
    <t>奉字路</t>
  </si>
  <si>
    <t>奉八路</t>
  </si>
  <si>
    <t>奉满路</t>
  </si>
  <si>
    <t>奉陆路---南路到底</t>
  </si>
  <si>
    <t>奉坚路</t>
  </si>
  <si>
    <t>奉满路---奉农路</t>
  </si>
  <si>
    <t>奉勉路</t>
  </si>
  <si>
    <t>奉农路</t>
  </si>
  <si>
    <t>奉陆路---南300米</t>
  </si>
  <si>
    <t>新叶路</t>
  </si>
  <si>
    <t>大叶公路---奉叶路</t>
  </si>
  <si>
    <t>奉叶路</t>
  </si>
  <si>
    <t>大叶公路---新叶路</t>
  </si>
  <si>
    <t>大庆西路菜场</t>
  </si>
  <si>
    <t>菜场周边道路</t>
  </si>
  <si>
    <t>奉陆路</t>
  </si>
  <si>
    <t>新奉公路—奉农路</t>
  </si>
  <si>
    <t>瓦洪公路</t>
  </si>
  <si>
    <t>大叶公路—朝阳路</t>
  </si>
  <si>
    <t>申杰路</t>
  </si>
  <si>
    <t>大叶公路—机耕路</t>
  </si>
  <si>
    <t>新朝路北段（园区）</t>
  </si>
  <si>
    <t>大叶公路—弘洋机电</t>
  </si>
  <si>
    <t>航塘公路</t>
  </si>
  <si>
    <t>团青路一面丈路</t>
  </si>
  <si>
    <t>西老街44弄</t>
  </si>
  <si>
    <t>西老街--头桥中路</t>
  </si>
  <si>
    <t>头桥东路褚家港小公园</t>
  </si>
  <si>
    <t>卫生院小区</t>
  </si>
  <si>
    <t>395弄1-6</t>
  </si>
  <si>
    <t>头桥大楼</t>
  </si>
  <si>
    <t>农商行周边小区</t>
  </si>
  <si>
    <t>农商行西</t>
  </si>
  <si>
    <t>农商行东</t>
  </si>
  <si>
    <t>场地</t>
  </si>
  <si>
    <t>农商行南</t>
  </si>
  <si>
    <t>社保中心周边</t>
  </si>
  <si>
    <t>头中新村</t>
  </si>
  <si>
    <t>文化中心小区</t>
  </si>
  <si>
    <t>文化中心门口东</t>
  </si>
  <si>
    <t>影剧院小区</t>
  </si>
  <si>
    <t>红旗路12弄</t>
  </si>
  <si>
    <t>文化小区</t>
  </si>
  <si>
    <t>富民新村</t>
  </si>
  <si>
    <t>东西向 南</t>
  </si>
  <si>
    <t>东西向</t>
  </si>
  <si>
    <t>南北向 东</t>
  </si>
  <si>
    <t>同进路花园南</t>
  </si>
  <si>
    <t>同进路小花园</t>
  </si>
  <si>
    <t>大宅新村</t>
  </si>
  <si>
    <t>南北向</t>
  </si>
  <si>
    <t>空地</t>
  </si>
  <si>
    <t>车棚门洞</t>
  </si>
  <si>
    <t>广福路南小区</t>
  </si>
  <si>
    <t>楼梯门洞</t>
  </si>
  <si>
    <t>广福路北小区</t>
  </si>
  <si>
    <t>车棚</t>
  </si>
  <si>
    <t>小计</t>
  </si>
  <si>
    <t>桥福路71弄</t>
  </si>
  <si>
    <t>文化中心门口</t>
  </si>
  <si>
    <t>头桥小学门口</t>
  </si>
  <si>
    <t>申龙超市周边</t>
  </si>
  <si>
    <t>申龙超市南</t>
  </si>
  <si>
    <t>申龙超市北</t>
  </si>
  <si>
    <t>邮政局周边</t>
  </si>
  <si>
    <t>邮政局南门</t>
  </si>
  <si>
    <t>邮政局西面</t>
  </si>
  <si>
    <t>美食街</t>
  </si>
  <si>
    <t>班次</t>
  </si>
  <si>
    <t>单价</t>
  </si>
  <si>
    <t>宽度（m）</t>
  </si>
  <si>
    <t>面积（m2）</t>
  </si>
  <si>
    <t>向阳桥</t>
  </si>
  <si>
    <t>航塘港桥</t>
  </si>
  <si>
    <t>幸福南路</t>
  </si>
  <si>
    <t>幸福村委</t>
  </si>
  <si>
    <t>联工村委</t>
  </si>
  <si>
    <t>纪念碑</t>
  </si>
  <si>
    <t>新朝路</t>
  </si>
  <si>
    <t>大叶公路</t>
  </si>
  <si>
    <t>民爱村入点</t>
  </si>
  <si>
    <t>民爱村出点</t>
  </si>
  <si>
    <t>水墩村入点</t>
  </si>
  <si>
    <t>水墩村出点</t>
  </si>
  <si>
    <t>服民路</t>
  </si>
  <si>
    <t>二桥村入点</t>
  </si>
  <si>
    <t>二桥村出点</t>
  </si>
  <si>
    <t>头桥向阳路</t>
  </si>
  <si>
    <t>和平5村</t>
  </si>
  <si>
    <t>和平村入点</t>
  </si>
  <si>
    <t>和平村出点</t>
  </si>
  <si>
    <t>花厅村入点</t>
  </si>
  <si>
    <t>花厅村出点</t>
  </si>
  <si>
    <t>奉乐路</t>
  </si>
  <si>
    <t>新市路</t>
  </si>
  <si>
    <t>奉和路</t>
  </si>
  <si>
    <t>幸福北路</t>
  </si>
  <si>
    <t>幸福村</t>
  </si>
  <si>
    <t>蔡家桥中心路</t>
  </si>
  <si>
    <t>长浜桥</t>
  </si>
  <si>
    <t>蔡家桥村村委会</t>
  </si>
  <si>
    <t>蔡桥中心路</t>
  </si>
  <si>
    <t>奉新港桥</t>
  </si>
  <si>
    <t>蔡建东路</t>
  </si>
  <si>
    <t>四团镇界</t>
  </si>
  <si>
    <t>蔡建西路</t>
  </si>
  <si>
    <t>非机动车道</t>
  </si>
  <si>
    <t>金额</t>
  </si>
  <si>
    <t>人行道</t>
  </si>
  <si>
    <t>3.5*2</t>
  </si>
  <si>
    <t>2.2*2</t>
  </si>
  <si>
    <t>3.6*2</t>
  </si>
  <si>
    <t>4*2</t>
  </si>
  <si>
    <t>2*2</t>
  </si>
  <si>
    <t>3.75*2</t>
  </si>
  <si>
    <t>申报单价</t>
  </si>
  <si>
    <t>里程（m）</t>
  </si>
  <si>
    <r>
      <rPr>
        <sz val="11"/>
        <color indexed="8"/>
        <rFont val="宋体"/>
        <charset val="134"/>
      </rPr>
      <t>面积（m</t>
    </r>
    <r>
      <rPr>
        <vertAlign val="superscript"/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）</t>
    </r>
  </si>
  <si>
    <t>头桥东路549号西侧弄堂</t>
  </si>
  <si>
    <t>头桥东路545号东侧弄堂</t>
  </si>
  <si>
    <t>头桥东路543弄</t>
  </si>
  <si>
    <t>头桥东路497弄</t>
  </si>
  <si>
    <t>头桥东路453号东侧</t>
  </si>
  <si>
    <t>头桥东路363号</t>
  </si>
  <si>
    <t>市河路90号</t>
  </si>
  <si>
    <t>市河路112号西</t>
  </si>
  <si>
    <t>市河路19号西</t>
  </si>
  <si>
    <t>市河路31号东侧</t>
  </si>
  <si>
    <t>新奉公路西 东老街</t>
  </si>
  <si>
    <t>新奉公路4769弄</t>
  </si>
  <si>
    <t>新奉公路4777弄</t>
  </si>
  <si>
    <t>新奉公路4765弄</t>
  </si>
  <si>
    <t>新奉公路4711弄</t>
  </si>
  <si>
    <t>新奉公路4687号南侧弄堂</t>
  </si>
  <si>
    <t>新奉公路东 东老街</t>
  </si>
  <si>
    <t>北弄路5号</t>
  </si>
  <si>
    <t>北弄路11弄5号</t>
  </si>
  <si>
    <t>北弄路11弄9号</t>
  </si>
  <si>
    <t>北弄路18号南</t>
  </si>
  <si>
    <t>新奉公路4437弄</t>
  </si>
  <si>
    <t>新奉公路4363弄</t>
  </si>
  <si>
    <t>桥福路216号北侧</t>
  </si>
  <si>
    <t>桥福路南北弄堂 9个</t>
  </si>
  <si>
    <t>冯家一支路98号</t>
  </si>
  <si>
    <t>冯家一支路41号南</t>
  </si>
  <si>
    <t>冯家一支路53弄</t>
  </si>
  <si>
    <t>广福路73弄</t>
  </si>
  <si>
    <t>冯家一支路2号东侧</t>
  </si>
  <si>
    <t>冯家一支路7号东侧</t>
  </si>
  <si>
    <t>清扫费用</t>
  </si>
  <si>
    <t>7833/1000*1.25*5.34=52.28</t>
  </si>
  <si>
    <t>冲洗费用</t>
  </si>
  <si>
    <t>7833/1000*1.25*6.7=65.6</t>
  </si>
  <si>
    <t>52.28+65.6=117.88</t>
  </si>
  <si>
    <t>绿化带</t>
  </si>
  <si>
    <t>*</t>
  </si>
  <si>
    <t>1.8*2</t>
  </si>
  <si>
    <t>2.1*2</t>
  </si>
  <si>
    <t>1.5*2</t>
  </si>
  <si>
    <t>0.5*2</t>
  </si>
  <si>
    <t>2.3*2</t>
  </si>
  <si>
    <t>1*2</t>
  </si>
  <si>
    <t>1.75*2</t>
  </si>
  <si>
    <t>2.5*2</t>
  </si>
  <si>
    <t>1.9*2</t>
  </si>
  <si>
    <t>3.3*2</t>
  </si>
  <si>
    <t>3.2*2</t>
  </si>
  <si>
    <t>3*2</t>
  </si>
  <si>
    <t>2.9*2</t>
  </si>
  <si>
    <t>7*2</t>
  </si>
  <si>
    <t>12*2</t>
  </si>
  <si>
    <t>2025年头桥集建区果壳箱保洁明细</t>
  </si>
  <si>
    <t>所在道路</t>
  </si>
  <si>
    <t>详细地址</t>
  </si>
  <si>
    <t>数量</t>
  </si>
  <si>
    <t>新奉公路4398号</t>
  </si>
  <si>
    <t>新奉公路4407号</t>
  </si>
  <si>
    <t>新奉公路4581号</t>
  </si>
  <si>
    <t>新奉公路4692号</t>
  </si>
  <si>
    <t>新奉公路4942号</t>
  </si>
  <si>
    <t>新奉公路4929号</t>
  </si>
  <si>
    <t>新奉公路5042号</t>
  </si>
  <si>
    <t>四五三四弄19弄1号</t>
  </si>
  <si>
    <t>沿线车站</t>
  </si>
  <si>
    <t>大庆西路46号</t>
  </si>
  <si>
    <t>广福路4号</t>
  </si>
  <si>
    <t>同进路201号旁</t>
  </si>
  <si>
    <t>头桥中路78—1</t>
  </si>
  <si>
    <t>头桥中路126号</t>
  </si>
  <si>
    <t>头桥中路153号</t>
  </si>
  <si>
    <t>头桥东路622号</t>
  </si>
  <si>
    <t>累计：</t>
  </si>
  <si>
    <t>2025年头桥集建区公厕保洁明细</t>
  </si>
  <si>
    <t>所在地区</t>
  </si>
  <si>
    <t>服务范围</t>
  </si>
  <si>
    <t xml:space="preserve">申琛菜场 </t>
  </si>
  <si>
    <t>大庆西路28弄38号西侧</t>
  </si>
  <si>
    <t>菜场及周边</t>
  </si>
  <si>
    <t xml:space="preserve">头桥中路 </t>
  </si>
  <si>
    <t>头桥中路105弄15号</t>
  </si>
  <si>
    <t>头桥中路及奉飞路周边</t>
  </si>
  <si>
    <t>广福路83号南侧</t>
  </si>
  <si>
    <t>同进路及广福路周边</t>
  </si>
  <si>
    <t>华盛新苑</t>
  </si>
  <si>
    <t>头桥东路498弄1号</t>
  </si>
  <si>
    <t>华盛新苑、头桥东路及申龙菜场周边</t>
  </si>
  <si>
    <t>大庆桥</t>
  </si>
  <si>
    <t>北弄路17号北侧</t>
  </si>
  <si>
    <t>头桥中路、北弄路周边</t>
  </si>
  <si>
    <t>新奉公路4550号</t>
  </si>
  <si>
    <t>新奉公路（头桥中路-奉联路）周边</t>
  </si>
  <si>
    <t>红旗路</t>
  </si>
  <si>
    <t>红旗路18号北侧</t>
  </si>
  <si>
    <t>红旗路小区及影剧院周边</t>
  </si>
  <si>
    <t>时间段</t>
  </si>
  <si>
    <t>合同甲方</t>
  </si>
  <si>
    <t>合同乙方</t>
  </si>
  <si>
    <t>合同价</t>
  </si>
  <si>
    <t>执行金额</t>
  </si>
  <si>
    <t>说明</t>
  </si>
  <si>
    <t>2021年-2022年</t>
  </si>
  <si>
    <t>头桥集团</t>
  </si>
  <si>
    <t>陌利</t>
  </si>
  <si>
    <t>无考核扣款，足额支付</t>
  </si>
  <si>
    <t>2023年</t>
  </si>
  <si>
    <t>2023年头桥集团与陌利签订为期3年的服务合同（2023年1月至2025年12月）；
2024年1-7月头桥地区重新由奉城镇接管，沿用相关合同（未重签）并按合同结算7个月款项；
2024年8月起，头桥街道正式成立，沿用相关合同（未重签）并计划按合同结算剩余款项（截至报告出具日，暂未执行）。</t>
  </si>
  <si>
    <t>2024年1-7月</t>
  </si>
  <si>
    <t>奉城镇
（沿用）</t>
  </si>
  <si>
    <t>2024年8-10月</t>
  </si>
  <si>
    <t>头桥街道
（沿用）</t>
  </si>
  <si>
    <r>
      <rPr>
        <b/>
        <sz val="12"/>
        <color theme="1"/>
        <rFont val="宋体"/>
        <charset val="134"/>
        <scheme val="minor"/>
      </rPr>
      <t>附件2：</t>
    </r>
    <r>
      <rPr>
        <sz val="12"/>
        <color theme="1"/>
        <rFont val="宋体"/>
        <charset val="134"/>
        <scheme val="minor"/>
      </rPr>
      <t>头桥街道2024年环卫保洁项目明细（道路、绿化、公厕、果壳箱）</t>
    </r>
  </si>
  <si>
    <t>2024年头桥地区机动车道清扫和冲洗道路明细</t>
  </si>
  <si>
    <t>路名</t>
  </si>
  <si>
    <t>起止点</t>
  </si>
  <si>
    <t>机械清扫</t>
  </si>
  <si>
    <t>机械冲洗</t>
  </si>
  <si>
    <t>长度</t>
  </si>
  <si>
    <t>公里</t>
  </si>
  <si>
    <t>大叶公路---亭子头</t>
  </si>
  <si>
    <t>浦东界---大叶公路</t>
  </si>
  <si>
    <t>新奉公路---向阳桥</t>
  </si>
  <si>
    <t>向阳桥---航塘港桥</t>
  </si>
  <si>
    <t>航塘港桥---航塘公路</t>
  </si>
  <si>
    <t>幸福村委---新奉公路</t>
  </si>
  <si>
    <t>联工村委---纪念碑</t>
  </si>
  <si>
    <t>纪念碑---新奉公路</t>
  </si>
  <si>
    <t>大叶公路---民爱村入点</t>
  </si>
  <si>
    <t>民爱村入点---民爱村出点</t>
  </si>
  <si>
    <t>民爱村出点---水墩村入点</t>
  </si>
  <si>
    <t>水墩村入点---水墩村出点</t>
  </si>
  <si>
    <t>水墩村出点---奉联路</t>
  </si>
  <si>
    <t>新朝路---二桥村入点</t>
  </si>
  <si>
    <t>二桥村入点---二桥村出点</t>
  </si>
  <si>
    <t>二桥村出点---新奉公路</t>
  </si>
  <si>
    <t>和平5村---和平村入点</t>
  </si>
  <si>
    <t>和平村入点---和平村出点</t>
  </si>
  <si>
    <t>和平村出点---花厅村入点</t>
  </si>
  <si>
    <t>花厅村入点---花厅村出点</t>
  </si>
  <si>
    <t>花厅村出点---奉乐路</t>
  </si>
  <si>
    <t>桥福路---头桥向阳路</t>
  </si>
  <si>
    <t>新朝路---新奉公路</t>
  </si>
  <si>
    <t>新奉公路---头桥向阳路</t>
  </si>
  <si>
    <t>幸福南路---幸福村</t>
  </si>
  <si>
    <t>幸福村---新奉公路</t>
  </si>
  <si>
    <t>长浜桥---长浜桥</t>
  </si>
  <si>
    <t>奉新港桥---头桥向阳路</t>
  </si>
  <si>
    <t>四团镇界---新朝路</t>
  </si>
  <si>
    <t>面积</t>
  </si>
  <si>
    <t>平</t>
  </si>
  <si>
    <t>班/天</t>
  </si>
  <si>
    <t>元/平/班/年</t>
  </si>
  <si>
    <t>元/年</t>
  </si>
  <si>
    <t>元/平/年</t>
  </si>
  <si>
    <t>无名路</t>
  </si>
  <si>
    <t>总长度</t>
  </si>
  <si>
    <t>总面积</t>
  </si>
  <si>
    <t>清扫</t>
  </si>
  <si>
    <t>冲洗</t>
  </si>
  <si>
    <t>工日</t>
  </si>
  <si>
    <t>米</t>
  </si>
  <si>
    <t>天</t>
  </si>
  <si>
    <t>元/千平/班/天</t>
  </si>
  <si>
    <t>机非分隔带宽</t>
  </si>
  <si>
    <t>保洁人数</t>
  </si>
  <si>
    <t>备注</t>
  </si>
  <si>
    <t>长度（m）</t>
  </si>
  <si>
    <r>
      <rPr>
        <sz val="11"/>
        <color theme="1"/>
        <rFont val="宋体"/>
        <charset val="134"/>
        <scheme val="minor"/>
      </rPr>
      <t>面积（m</t>
    </r>
    <r>
      <rPr>
        <vertAlign val="superscript"/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）</t>
    </r>
  </si>
  <si>
    <t>(m)</t>
  </si>
  <si>
    <r>
      <rPr>
        <sz val="11"/>
        <color theme="1"/>
        <rFont val="宋体"/>
        <charset val="134"/>
        <scheme val="minor"/>
      </rPr>
      <t>面积（m</t>
    </r>
    <r>
      <rPr>
        <vertAlign val="superscript"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）</t>
    </r>
  </si>
  <si>
    <t>新奉公路7.57Km</t>
  </si>
  <si>
    <t>≦17</t>
  </si>
  <si>
    <t>≦20</t>
  </si>
  <si>
    <t>≦11</t>
  </si>
  <si>
    <t>蔡家桥与金汇边界--申杰路</t>
  </si>
  <si>
    <t>≦7</t>
  </si>
  <si>
    <t>头桥中路0.53Km</t>
  </si>
  <si>
    <t>同进路0.56Km</t>
  </si>
  <si>
    <t>≦9</t>
  </si>
  <si>
    <t>≦5</t>
  </si>
  <si>
    <t>头桥东路0.58Km</t>
  </si>
  <si>
    <t>≦14</t>
  </si>
  <si>
    <t>经济园区小区</t>
  </si>
  <si>
    <t>北侧东西通道</t>
  </si>
  <si>
    <t>南侧东西通道+南通道</t>
  </si>
  <si>
    <t>头桥经济城</t>
  </si>
  <si>
    <t>奉字路至奉飞路东西向路</t>
  </si>
  <si>
    <t>大叶路经济园区</t>
  </si>
  <si>
    <t>北面东西路</t>
  </si>
  <si>
    <t>东南北路</t>
  </si>
  <si>
    <t>中间主路</t>
  </si>
  <si>
    <t>西南北路</t>
  </si>
  <si>
    <t>东西路</t>
  </si>
  <si>
    <t>小路</t>
  </si>
  <si>
    <t>红旗路16弄</t>
  </si>
  <si>
    <t>市场所门口</t>
  </si>
  <si>
    <t>南北</t>
  </si>
  <si>
    <t>健身路</t>
  </si>
  <si>
    <t>停车棚路</t>
  </si>
  <si>
    <t>靠河南北路</t>
  </si>
  <si>
    <t>南北小路</t>
  </si>
  <si>
    <t>中间绿化
隔离带</t>
  </si>
  <si>
    <t>朝阳8组公园</t>
  </si>
  <si>
    <t>2025年头桥地区绿化保洁明细</t>
  </si>
  <si>
    <t>绿化带所在道路</t>
  </si>
  <si>
    <t>2025年头桥地区非机动车道和人行道人工清扫明细</t>
  </si>
  <si>
    <r>
      <rPr>
        <b/>
        <sz val="11"/>
        <rFont val="宋体"/>
        <charset val="134"/>
        <scheme val="minor"/>
      </rPr>
      <t>面积（m</t>
    </r>
    <r>
      <rPr>
        <b/>
        <vertAlign val="superscript"/>
        <sz val="11"/>
        <rFont val="宋体"/>
        <charset val="134"/>
      </rPr>
      <t>2</t>
    </r>
    <r>
      <rPr>
        <b/>
        <sz val="11"/>
        <rFont val="宋体"/>
        <charset val="134"/>
      </rPr>
      <t>）</t>
    </r>
  </si>
  <si>
    <t>大庆西路79.95弄</t>
  </si>
  <si>
    <t>内容</t>
  </si>
  <si>
    <t>数值</t>
  </si>
  <si>
    <t>单位</t>
  </si>
  <si>
    <t>只</t>
  </si>
  <si>
    <t>元/只/天/班</t>
  </si>
  <si>
    <t>设施量明细详见附件-果壳箱清单；
金额=数量×单价×365</t>
  </si>
  <si>
    <t>机动车道
人工保洁
（重点区域）</t>
  </si>
  <si>
    <r>
      <rPr>
        <sz val="11"/>
        <color theme="1"/>
        <rFont val="宋体"/>
        <charset val="134"/>
        <scheme val="minor"/>
      </rPr>
      <t xml:space="preserve">每天2班（16小时）
金额=数量×单价×365×班次÷1000
</t>
    </r>
    <r>
      <rPr>
        <b/>
        <sz val="11"/>
        <color theme="1"/>
        <rFont val="宋体"/>
        <charset val="134"/>
        <scheme val="minor"/>
      </rPr>
      <t>计算错误同前，视为按定额下浮90%申报</t>
    </r>
  </si>
  <si>
    <t>机动车道
人工保洁
（其他区域）</t>
  </si>
  <si>
    <r>
      <rPr>
        <sz val="11"/>
        <color theme="1"/>
        <rFont val="宋体"/>
        <charset val="134"/>
        <scheme val="minor"/>
      </rPr>
      <t xml:space="preserve">每天1.5班（12小时）
金额=数量×单价×365×班次÷1000
</t>
    </r>
    <r>
      <rPr>
        <b/>
        <sz val="11"/>
        <color theme="1"/>
        <rFont val="宋体"/>
        <charset val="134"/>
        <scheme val="minor"/>
      </rPr>
      <t>计算错误同前，视为按定额下浮90%申报</t>
    </r>
  </si>
  <si>
    <t>区级配套
奖励费</t>
  </si>
  <si>
    <r>
      <rPr>
        <sz val="11"/>
        <color theme="1"/>
        <rFont val="宋体"/>
        <charset val="134"/>
        <scheme val="minor"/>
      </rPr>
      <t>根据沪奉府办〔2017〕51号，区绿容局每年根据环卫作业质量下发考核奖励费，预算申报金额为2024年实际下达金额（对应2023年考核结果，头桥地区为区级三等）。</t>
    </r>
    <r>
      <rPr>
        <b/>
        <sz val="11"/>
        <color theme="1"/>
        <rFont val="宋体"/>
        <charset val="134"/>
        <scheme val="minor"/>
      </rPr>
      <t>计划用于额外奖励环卫服务供应商，无对应工作量</t>
    </r>
  </si>
  <si>
    <t>明细</t>
  </si>
  <si>
    <t>机动车道
机械清扫</t>
  </si>
  <si>
    <t>表6.1</t>
  </si>
  <si>
    <t>元/公里/班/天</t>
  </si>
  <si>
    <t>天/年</t>
  </si>
  <si>
    <t>万元</t>
  </si>
  <si>
    <t>机动车道
机械冲洗</t>
  </si>
  <si>
    <t>非机道
人工清扫</t>
  </si>
  <si>
    <t>表6.2</t>
  </si>
  <si>
    <t>年</t>
  </si>
  <si>
    <t>人行道
人工清扫</t>
  </si>
  <si>
    <t>绿化带
保洁</t>
  </si>
  <si>
    <t>乡村交界路
人工清扫</t>
  </si>
  <si>
    <t>表6.3</t>
  </si>
  <si>
    <t>乡村交界路
人工冲洗</t>
  </si>
  <si>
    <t>果壳箱</t>
  </si>
  <si>
    <t>表6.4</t>
  </si>
  <si>
    <t>一级目标</t>
  </si>
  <si>
    <t>二级目标</t>
  </si>
  <si>
    <t>三级目标</t>
  </si>
  <si>
    <t>目标值</t>
  </si>
  <si>
    <t>产出</t>
  </si>
  <si>
    <t>49.139公里</t>
  </si>
  <si>
    <t>53.459公里</t>
  </si>
  <si>
    <t>非机动车道人工清扫</t>
  </si>
  <si>
    <t>9.23万平</t>
  </si>
  <si>
    <t>人行道人工清扫</t>
  </si>
  <si>
    <t>5.58万平</t>
  </si>
  <si>
    <t>绿化带保洁</t>
  </si>
  <si>
    <t>22.59万平</t>
  </si>
  <si>
    <t>乡村交界小路人工保洁</t>
  </si>
  <si>
    <t>0.78万平</t>
  </si>
  <si>
    <t>18只</t>
  </si>
  <si>
    <t>质量</t>
  </si>
  <si>
    <t>道路及设施保洁频次</t>
  </si>
  <si>
    <t>≥1次/天</t>
  </si>
  <si>
    <t>保洁作业时长</t>
  </si>
  <si>
    <t>≥12小时/天</t>
  </si>
  <si>
    <t>环卫作业质量</t>
  </si>
  <si>
    <t>达标</t>
  </si>
  <si>
    <t>时效</t>
  </si>
  <si>
    <t>环卫作业开展及时性</t>
  </si>
  <si>
    <t>每天7点起</t>
  </si>
  <si>
    <t>效果</t>
  </si>
  <si>
    <t>社会效益</t>
  </si>
  <si>
    <t>区域道路环境质量</t>
  </si>
  <si>
    <t>保持整洁</t>
  </si>
  <si>
    <t>道路环境质量投诉</t>
  </si>
  <si>
    <t>0发生</t>
  </si>
  <si>
    <t>区级考核结果</t>
  </si>
  <si>
    <t>≥三等奖</t>
  </si>
  <si>
    <t>满意度</t>
  </si>
  <si>
    <t>区域居民满意度</t>
  </si>
  <si>
    <t>≥90%</t>
  </si>
  <si>
    <t>可持续</t>
  </si>
  <si>
    <t>设施量核定机制</t>
  </si>
  <si>
    <t>机制健全
执行有效</t>
  </si>
  <si>
    <t>统一
折算单位</t>
  </si>
  <si>
    <t>头桥申报</t>
  </si>
  <si>
    <t>本市其他地区参考标准</t>
  </si>
  <si>
    <t>核算取价标准</t>
  </si>
  <si>
    <t>青浦</t>
  </si>
  <si>
    <t>奉贤其他街镇</t>
  </si>
  <si>
    <t>金山</t>
  </si>
  <si>
    <t>元/公里/天</t>
  </si>
  <si>
    <t>人工清扫</t>
  </si>
  <si>
    <t>元/平/天</t>
  </si>
  <si>
    <t>0.029/0.29</t>
  </si>
  <si>
    <t>人工冲洗</t>
  </si>
  <si>
    <t>绿化保洁</t>
  </si>
  <si>
    <t>元/只/天</t>
  </si>
  <si>
    <t>申报情况</t>
  </si>
  <si>
    <t>审核情况</t>
  </si>
  <si>
    <t>审核变动</t>
  </si>
  <si>
    <t>金额
（万元）</t>
  </si>
  <si>
    <t>比例</t>
  </si>
  <si>
    <t>折算单位</t>
  </si>
  <si>
    <t>万元/年</t>
  </si>
  <si>
    <t>按申报设施量测算，但数据准确性存疑，建议暂缓</t>
  </si>
  <si>
    <t>乡村交界路人工清扫</t>
  </si>
  <si>
    <t>乡村交界路人工冲洗</t>
  </si>
  <si>
    <t>机动车道人工保洁
（重点区域）</t>
  </si>
  <si>
    <t>非必要或依据不充分内容，不予支持</t>
  </si>
  <si>
    <t>机动车道人工保洁
（其他区域）</t>
  </si>
  <si>
    <t>区级配套奖励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</si>
</sst>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0_);[Red]\(0.00\)"/>
    <numFmt numFmtId="179" formatCode="0.00_ ;[Red]\-0.00\ "/>
    <numFmt numFmtId="180" formatCode="#,##0.00_ "/>
    <numFmt numFmtId="181" formatCode="0.00_ "/>
    <numFmt numFmtId="182" formatCode="#,##0_);[Red]\(#,##0\)"/>
    <numFmt numFmtId="183" formatCode="0.0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2" tint="-0.89992980742820516"/>
      <name val="宋体"/>
      <charset val="134"/>
      <scheme val="minor"/>
    </font>
    <font>
      <sz val="11"/>
      <name val="SimSun"/>
      <charset val="134"/>
    </font>
    <font>
      <sz val="11"/>
      <color theme="1"/>
      <name val="SimSun"/>
      <charset val="134"/>
    </font>
    <font>
      <b/>
      <sz val="11"/>
      <color theme="1"/>
      <name val="宋体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u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vertAlign val="superscript"/>
      <sz val="11"/>
      <color rgb="FF000000"/>
      <name val="宋体"/>
      <charset val="134"/>
    </font>
    <font>
      <sz val="11"/>
      <color rgb="FF000000"/>
      <name val="宋体"/>
      <charset val="134"/>
    </font>
    <font>
      <vertAlign val="superscript"/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vertAlign val="superscript"/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180" fontId="3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>
      <alignment vertical="center"/>
    </xf>
    <xf numFmtId="179" fontId="2" fillId="0" borderId="1" xfId="0" applyNumberFormat="1" applyFont="1" applyBorder="1">
      <alignment vertical="center"/>
    </xf>
    <xf numFmtId="10" fontId="4" fillId="0" borderId="1" xfId="0" applyNumberFormat="1" applyFont="1" applyBorder="1">
      <alignment vertical="center"/>
    </xf>
    <xf numFmtId="10" fontId="2" fillId="0" borderId="1" xfId="0" applyNumberFormat="1" applyFont="1" applyBorder="1">
      <alignment vertical="center"/>
    </xf>
    <xf numFmtId="179" fontId="5" fillId="0" borderId="1" xfId="0" applyNumberFormat="1" applyFont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right" vertical="center"/>
    </xf>
    <xf numFmtId="181" fontId="3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 wrapText="1"/>
    </xf>
    <xf numFmtId="181" fontId="2" fillId="3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>
      <alignment vertical="center"/>
    </xf>
    <xf numFmtId="180" fontId="0" fillId="0" borderId="0" xfId="0" applyNumberFormat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181" fontId="0" fillId="4" borderId="1" xfId="0" applyNumberFormat="1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Continuous" vertical="center" wrapText="1"/>
    </xf>
    <xf numFmtId="181" fontId="0" fillId="4" borderId="1" xfId="0" applyNumberFormat="1" applyFill="1" applyBorder="1" applyAlignment="1">
      <alignment horizontal="center" vertical="center"/>
    </xf>
    <xf numFmtId="181" fontId="0" fillId="4" borderId="1" xfId="0" applyNumberFormat="1" applyFill="1" applyBorder="1">
      <alignment vertical="center"/>
    </xf>
    <xf numFmtId="0" fontId="0" fillId="0" borderId="1" xfId="0" applyFont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Continuous" vertical="center" wrapText="1"/>
    </xf>
    <xf numFmtId="0" fontId="0" fillId="0" borderId="1" xfId="0" applyBorder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6" xfId="0" applyBorder="1">
      <alignment vertical="center"/>
    </xf>
    <xf numFmtId="0" fontId="1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5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0" xfId="0" applyFill="1" applyAlignment="1">
      <alignment horizontal="center" vertical="center"/>
    </xf>
    <xf numFmtId="180" fontId="0" fillId="9" borderId="0" xfId="0" applyNumberForma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0" fontId="3" fillId="9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180" fontId="2" fillId="9" borderId="1" xfId="0" applyNumberFormat="1" applyFont="1" applyFill="1" applyBorder="1" applyAlignment="1">
      <alignment horizontal="right" vertical="center"/>
    </xf>
    <xf numFmtId="180" fontId="3" fillId="9" borderId="1" xfId="0" applyNumberFormat="1" applyFont="1" applyFill="1" applyBorder="1" applyAlignment="1">
      <alignment horizontal="right" vertical="center"/>
    </xf>
    <xf numFmtId="180" fontId="3" fillId="3" borderId="1" xfId="0" applyNumberFormat="1" applyFont="1" applyFill="1" applyBorder="1" applyAlignment="1">
      <alignment horizontal="center" vertical="center"/>
    </xf>
    <xf numFmtId="180" fontId="2" fillId="3" borderId="1" xfId="0" applyNumberFormat="1" applyFont="1" applyFill="1" applyBorder="1" applyAlignment="1">
      <alignment horizontal="right" vertical="center"/>
    </xf>
    <xf numFmtId="180" fontId="3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182" fontId="2" fillId="3" borderId="0" xfId="0" applyNumberFormat="1" applyFont="1" applyFill="1" applyAlignment="1">
      <alignment horizontal="right" vertical="center"/>
    </xf>
    <xf numFmtId="0" fontId="2" fillId="11" borderId="0" xfId="0" applyFont="1" applyFill="1">
      <alignment vertical="center"/>
    </xf>
    <xf numFmtId="182" fontId="2" fillId="11" borderId="0" xfId="0" applyNumberFormat="1" applyFont="1" applyFill="1" applyAlignment="1">
      <alignment horizontal="right" vertical="center"/>
    </xf>
    <xf numFmtId="0" fontId="2" fillId="9" borderId="0" xfId="0" applyFont="1" applyFill="1">
      <alignment vertical="center"/>
    </xf>
    <xf numFmtId="182" fontId="2" fillId="9" borderId="0" xfId="0" applyNumberFormat="1" applyFont="1" applyFill="1" applyAlignment="1">
      <alignment horizontal="right" vertical="center"/>
    </xf>
    <xf numFmtId="182" fontId="3" fillId="3" borderId="1" xfId="0" applyNumberFormat="1" applyFont="1" applyFill="1" applyBorder="1" applyAlignment="1">
      <alignment horizontal="center" vertical="center"/>
    </xf>
    <xf numFmtId="182" fontId="2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82" fontId="3" fillId="11" borderId="1" xfId="0" applyNumberFormat="1" applyFont="1" applyFill="1" applyBorder="1" applyAlignment="1">
      <alignment horizontal="center" vertical="center"/>
    </xf>
    <xf numFmtId="182" fontId="2" fillId="11" borderId="1" xfId="0" applyNumberFormat="1" applyFont="1" applyFill="1" applyBorder="1" applyAlignment="1">
      <alignment horizontal="right" vertical="center"/>
    </xf>
    <xf numFmtId="182" fontId="3" fillId="9" borderId="1" xfId="0" applyNumberFormat="1" applyFont="1" applyFill="1" applyBorder="1" applyAlignment="1">
      <alignment horizontal="center" vertical="center"/>
    </xf>
    <xf numFmtId="182" fontId="2" fillId="9" borderId="1" xfId="0" applyNumberFormat="1" applyFont="1" applyFill="1" applyBorder="1" applyAlignment="1">
      <alignment horizontal="right" vertical="center"/>
    </xf>
    <xf numFmtId="182" fontId="3" fillId="9" borderId="1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" fontId="22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80" fontId="0" fillId="0" borderId="1" xfId="0" applyNumberFormat="1" applyBorder="1">
      <alignment vertical="center"/>
    </xf>
    <xf numFmtId="180" fontId="1" fillId="5" borderId="1" xfId="0" applyNumberFormat="1" applyFont="1" applyFill="1" applyBorder="1">
      <alignment vertical="center"/>
    </xf>
    <xf numFmtId="0" fontId="1" fillId="5" borderId="0" xfId="0" applyFont="1" applyFill="1">
      <alignment vertical="center"/>
    </xf>
    <xf numFmtId="180" fontId="0" fillId="0" borderId="0" xfId="0" applyNumberFormat="1" applyAlignment="1">
      <alignment horizontal="right" vertical="center"/>
    </xf>
    <xf numFmtId="180" fontId="1" fillId="5" borderId="1" xfId="0" applyNumberFormat="1" applyFont="1" applyFill="1" applyBorder="1" applyAlignment="1">
      <alignment horizontal="right" vertical="center"/>
    </xf>
    <xf numFmtId="183" fontId="12" fillId="4" borderId="1" xfId="0" applyNumberFormat="1" applyFont="1" applyFill="1" applyBorder="1" applyAlignment="1">
      <alignment horizontal="right" vertical="center"/>
    </xf>
    <xf numFmtId="183" fontId="0" fillId="4" borderId="1" xfId="0" applyNumberForma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83" fontId="12" fillId="4" borderId="1" xfId="0" applyNumberFormat="1" applyFont="1" applyFill="1" applyBorder="1" applyAlignment="1">
      <alignment horizontal="center" vertical="center"/>
    </xf>
    <xf numFmtId="183" fontId="12" fillId="12" borderId="1" xfId="0" applyNumberFormat="1" applyFont="1" applyFill="1" applyBorder="1" applyAlignment="1">
      <alignment horizontal="right" vertical="center"/>
    </xf>
    <xf numFmtId="183" fontId="1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83" fontId="0" fillId="4" borderId="1" xfId="0" applyNumberForma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83" fontId="0" fillId="12" borderId="1" xfId="0" applyNumberFormat="1" applyFill="1" applyBorder="1" applyAlignment="1">
      <alignment horizontal="center" vertical="center"/>
    </xf>
    <xf numFmtId="183" fontId="0" fillId="12" borderId="1" xfId="0" applyNumberFormat="1" applyFill="1" applyBorder="1" applyAlignment="1">
      <alignment horizontal="right" vertical="center"/>
    </xf>
    <xf numFmtId="0" fontId="0" fillId="12" borderId="1" xfId="0" applyFill="1" applyBorder="1" applyAlignment="1">
      <alignment horizontal="center" vertical="center" wrapText="1"/>
    </xf>
    <xf numFmtId="0" fontId="0" fillId="5" borderId="1" xfId="0" applyFill="1" applyBorder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>
      <alignment vertical="center"/>
    </xf>
    <xf numFmtId="0" fontId="13" fillId="5" borderId="1" xfId="0" applyFont="1" applyFill="1" applyBorder="1" applyAlignment="1">
      <alignment horizontal="center" vertical="center"/>
    </xf>
    <xf numFmtId="181" fontId="13" fillId="0" borderId="1" xfId="0" applyNumberFormat="1" applyFont="1" applyBorder="1" applyAlignment="1">
      <alignment horizontal="right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83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5" borderId="2" xfId="0" applyFill="1" applyBorder="1">
      <alignment vertical="center"/>
    </xf>
    <xf numFmtId="0" fontId="0" fillId="5" borderId="3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1" fillId="0" borderId="1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2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297180</xdr:colOff>
      <xdr:row>1</xdr:row>
      <xdr:rowOff>281940</xdr:rowOff>
    </xdr:from>
    <xdr:to>
      <xdr:col>19</xdr:col>
      <xdr:colOff>232953</xdr:colOff>
      <xdr:row>7</xdr:row>
      <xdr:rowOff>134794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7380" y="610870"/>
          <a:ext cx="5421630" cy="182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opLeftCell="A4" workbookViewId="0">
      <selection activeCell="D6" sqref="D6"/>
    </sheetView>
  </sheetViews>
  <sheetFormatPr defaultColWidth="9" defaultRowHeight="39" customHeight="1"/>
  <cols>
    <col min="1" max="1" width="6.75" style="2" customWidth="1"/>
    <col min="2" max="2" width="26.25" style="2" customWidth="1"/>
    <col min="3" max="3" width="17" style="2" customWidth="1"/>
    <col min="4" max="4" width="24.375" style="2" customWidth="1"/>
    <col min="5" max="5" width="42.625" style="2" customWidth="1"/>
  </cols>
  <sheetData>
    <row r="1" spans="1:5" ht="39" customHeight="1">
      <c r="A1" s="216" t="s">
        <v>0</v>
      </c>
      <c r="B1" s="216" t="s">
        <v>1</v>
      </c>
      <c r="C1" s="216" t="s">
        <v>2</v>
      </c>
      <c r="D1" s="216" t="s">
        <v>3</v>
      </c>
      <c r="E1" s="216" t="s">
        <v>4</v>
      </c>
    </row>
    <row r="2" spans="1:5" ht="56.45" customHeight="1">
      <c r="A2" s="217">
        <v>1</v>
      </c>
      <c r="B2" s="217" t="s">
        <v>5</v>
      </c>
      <c r="C2" s="217">
        <v>149.38</v>
      </c>
      <c r="D2" s="218" t="s">
        <v>6</v>
      </c>
      <c r="E2" s="223" t="s">
        <v>7</v>
      </c>
    </row>
    <row r="3" spans="1:5" ht="56.45" customHeight="1">
      <c r="A3" s="217">
        <v>2</v>
      </c>
      <c r="B3" s="217" t="s">
        <v>8</v>
      </c>
      <c r="C3" s="217">
        <v>30.98</v>
      </c>
      <c r="D3" s="218" t="s">
        <v>9</v>
      </c>
      <c r="E3" s="224"/>
    </row>
    <row r="4" spans="1:5" ht="56.45" customHeight="1">
      <c r="A4" s="217">
        <v>3</v>
      </c>
      <c r="B4" s="219" t="s">
        <v>10</v>
      </c>
      <c r="C4" s="217">
        <v>158.27000000000001</v>
      </c>
      <c r="D4" s="218" t="s">
        <v>11</v>
      </c>
      <c r="E4" s="218" t="s">
        <v>12</v>
      </c>
    </row>
    <row r="5" spans="1:5" ht="56.45" customHeight="1">
      <c r="A5" s="217">
        <v>4</v>
      </c>
      <c r="B5" s="219" t="s">
        <v>13</v>
      </c>
      <c r="C5" s="217">
        <v>117.88</v>
      </c>
      <c r="D5" s="218" t="s">
        <v>14</v>
      </c>
      <c r="E5" s="218" t="s">
        <v>15</v>
      </c>
    </row>
    <row r="6" spans="1:5" ht="56.45" customHeight="1">
      <c r="A6" s="217">
        <v>5</v>
      </c>
      <c r="B6" s="217" t="s">
        <v>16</v>
      </c>
      <c r="C6" s="217">
        <v>45.19</v>
      </c>
      <c r="D6" s="220" t="s">
        <v>17</v>
      </c>
      <c r="E6" s="218" t="s">
        <v>18</v>
      </c>
    </row>
    <row r="7" spans="1:5" ht="56.45" customHeight="1">
      <c r="A7" s="217">
        <v>6</v>
      </c>
      <c r="B7" s="217" t="s">
        <v>19</v>
      </c>
      <c r="C7" s="217">
        <v>6.85</v>
      </c>
      <c r="D7" s="220" t="s">
        <v>20</v>
      </c>
      <c r="E7" s="220" t="s">
        <v>21</v>
      </c>
    </row>
    <row r="8" spans="1:5" ht="56.45" customHeight="1">
      <c r="A8" s="217">
        <v>6</v>
      </c>
      <c r="B8" s="217" t="s">
        <v>22</v>
      </c>
      <c r="C8" s="217">
        <v>65.040000000000006</v>
      </c>
      <c r="D8" s="220" t="s">
        <v>23</v>
      </c>
      <c r="E8" s="218" t="s">
        <v>24</v>
      </c>
    </row>
    <row r="9" spans="1:5" ht="55.9" customHeight="1">
      <c r="A9" s="217">
        <v>7</v>
      </c>
      <c r="B9" s="217" t="s">
        <v>25</v>
      </c>
      <c r="C9" s="217">
        <v>38.75</v>
      </c>
      <c r="D9" s="220" t="s">
        <v>26</v>
      </c>
      <c r="E9" s="218" t="s">
        <v>27</v>
      </c>
    </row>
    <row r="10" spans="1:5" ht="39" customHeight="1">
      <c r="A10" s="222" t="s">
        <v>28</v>
      </c>
      <c r="B10" s="222"/>
      <c r="C10" s="216">
        <f>SUM(C2:C9)</f>
        <v>612.34</v>
      </c>
      <c r="D10" s="221" t="s">
        <v>26</v>
      </c>
      <c r="E10" s="221" t="s">
        <v>26</v>
      </c>
    </row>
  </sheetData>
  <mergeCells count="2">
    <mergeCell ref="A10:B10"/>
    <mergeCell ref="E2:E3"/>
  </mergeCells>
  <phoneticPr fontId="35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5"/>
  <sheetViews>
    <sheetView topLeftCell="A13" workbookViewId="0">
      <selection activeCell="C9" sqref="C9:D9"/>
    </sheetView>
  </sheetViews>
  <sheetFormatPr defaultColWidth="9" defaultRowHeight="13.5"/>
  <cols>
    <col min="1" max="1" width="7.375" customWidth="1"/>
    <col min="2" max="2" width="19" customWidth="1"/>
    <col min="3" max="3" width="14" customWidth="1"/>
    <col min="4" max="4" width="17.75" customWidth="1"/>
    <col min="5" max="5" width="11.75" customWidth="1"/>
    <col min="6" max="6" width="10.125" customWidth="1"/>
    <col min="7" max="7" width="16.5" customWidth="1"/>
    <col min="10" max="10" width="24" customWidth="1"/>
    <col min="11" max="11" width="21.5" customWidth="1"/>
  </cols>
  <sheetData>
    <row r="1" spans="1:6" ht="24" customHeight="1">
      <c r="A1" s="303" t="s">
        <v>325</v>
      </c>
      <c r="B1" s="304"/>
      <c r="C1" s="304"/>
      <c r="D1" s="304"/>
      <c r="E1" s="304"/>
      <c r="F1" s="304"/>
    </row>
    <row r="2" spans="1:6" ht="39" customHeight="1">
      <c r="A2" s="294" t="s">
        <v>326</v>
      </c>
      <c r="B2" s="294"/>
      <c r="C2" s="294"/>
      <c r="D2" s="294"/>
      <c r="E2" s="294"/>
      <c r="F2" s="294"/>
    </row>
    <row r="3" spans="1:6">
      <c r="A3" s="285" t="s">
        <v>30</v>
      </c>
      <c r="B3" s="285" t="s">
        <v>327</v>
      </c>
      <c r="C3" s="285" t="s">
        <v>328</v>
      </c>
      <c r="D3" s="285"/>
      <c r="E3" s="27" t="s">
        <v>329</v>
      </c>
      <c r="F3" s="27" t="s">
        <v>330</v>
      </c>
    </row>
    <row r="4" spans="1:6">
      <c r="A4" s="285"/>
      <c r="B4" s="285"/>
      <c r="C4" s="285"/>
      <c r="D4" s="285"/>
      <c r="E4" s="27" t="s">
        <v>331</v>
      </c>
      <c r="F4" s="27" t="s">
        <v>331</v>
      </c>
    </row>
    <row r="5" spans="1:6">
      <c r="A5" s="285"/>
      <c r="B5" s="285"/>
      <c r="C5" s="285"/>
      <c r="D5" s="285"/>
      <c r="E5" s="27" t="s">
        <v>332</v>
      </c>
      <c r="F5" s="27" t="s">
        <v>332</v>
      </c>
    </row>
    <row r="6" spans="1:6">
      <c r="A6" s="28">
        <v>1</v>
      </c>
      <c r="B6" s="28" t="s">
        <v>104</v>
      </c>
      <c r="C6" s="286" t="s">
        <v>105</v>
      </c>
      <c r="D6" s="286"/>
      <c r="E6" s="28">
        <v>0.6</v>
      </c>
      <c r="F6" s="28">
        <v>0.6</v>
      </c>
    </row>
    <row r="7" spans="1:6">
      <c r="A7" s="28">
        <v>2</v>
      </c>
      <c r="B7" s="28" t="s">
        <v>37</v>
      </c>
      <c r="C7" s="286" t="s">
        <v>38</v>
      </c>
      <c r="D7" s="286"/>
      <c r="E7" s="28">
        <v>0.22</v>
      </c>
      <c r="F7" s="28">
        <v>0.22</v>
      </c>
    </row>
    <row r="8" spans="1:6">
      <c r="A8" s="28">
        <v>3</v>
      </c>
      <c r="B8" s="28" t="s">
        <v>35</v>
      </c>
      <c r="C8" s="286" t="s">
        <v>333</v>
      </c>
      <c r="D8" s="286"/>
      <c r="E8" s="28">
        <v>6.2</v>
      </c>
      <c r="F8" s="28">
        <v>6.2</v>
      </c>
    </row>
    <row r="9" spans="1:6">
      <c r="A9" s="28">
        <v>4</v>
      </c>
      <c r="B9" s="28" t="s">
        <v>35</v>
      </c>
      <c r="C9" s="286" t="s">
        <v>334</v>
      </c>
      <c r="D9" s="286"/>
      <c r="E9" s="28">
        <v>1.375</v>
      </c>
      <c r="F9" s="28">
        <v>1.375</v>
      </c>
    </row>
    <row r="10" spans="1:6">
      <c r="A10" s="28">
        <v>5</v>
      </c>
      <c r="B10" s="28" t="s">
        <v>116</v>
      </c>
      <c r="C10" s="286" t="s">
        <v>117</v>
      </c>
      <c r="D10" s="286"/>
      <c r="E10" s="28">
        <v>0</v>
      </c>
      <c r="F10" s="28">
        <v>1.1000000000000001</v>
      </c>
    </row>
    <row r="11" spans="1:6">
      <c r="A11" s="28">
        <v>6</v>
      </c>
      <c r="B11" s="28" t="s">
        <v>89</v>
      </c>
      <c r="C11" s="286" t="s">
        <v>90</v>
      </c>
      <c r="D11" s="286"/>
      <c r="E11" s="28">
        <v>0</v>
      </c>
      <c r="F11" s="28">
        <v>0.3</v>
      </c>
    </row>
    <row r="12" spans="1:6">
      <c r="A12" s="28">
        <v>7</v>
      </c>
      <c r="B12" s="28" t="s">
        <v>112</v>
      </c>
      <c r="C12" s="286" t="s">
        <v>113</v>
      </c>
      <c r="D12" s="286"/>
      <c r="E12" s="28">
        <v>1.3</v>
      </c>
      <c r="F12" s="28">
        <v>1.2</v>
      </c>
    </row>
    <row r="13" spans="1:6">
      <c r="A13" s="28">
        <v>8</v>
      </c>
      <c r="B13" s="28" t="s">
        <v>46</v>
      </c>
      <c r="C13" s="286" t="s">
        <v>47</v>
      </c>
      <c r="D13" s="286"/>
      <c r="E13" s="28">
        <v>0.36</v>
      </c>
      <c r="F13" s="28">
        <v>0.36</v>
      </c>
    </row>
    <row r="14" spans="1:6">
      <c r="A14" s="28">
        <v>9</v>
      </c>
      <c r="B14" s="28" t="s">
        <v>46</v>
      </c>
      <c r="C14" s="286" t="s">
        <v>48</v>
      </c>
      <c r="D14" s="286"/>
      <c r="E14" s="28">
        <v>0.13</v>
      </c>
      <c r="F14" s="28">
        <v>0.13</v>
      </c>
    </row>
    <row r="15" spans="1:6">
      <c r="A15" s="28">
        <v>10</v>
      </c>
      <c r="B15" s="28" t="s">
        <v>73</v>
      </c>
      <c r="C15" s="286" t="s">
        <v>74</v>
      </c>
      <c r="D15" s="286"/>
      <c r="E15" s="28">
        <v>0.3</v>
      </c>
      <c r="F15" s="28">
        <v>0.3</v>
      </c>
    </row>
    <row r="16" spans="1:6">
      <c r="A16" s="28">
        <v>11</v>
      </c>
      <c r="B16" s="28" t="s">
        <v>42</v>
      </c>
      <c r="C16" s="286" t="s">
        <v>43</v>
      </c>
      <c r="D16" s="286"/>
      <c r="E16" s="28">
        <v>0</v>
      </c>
      <c r="F16" s="28">
        <v>0.33</v>
      </c>
    </row>
    <row r="17" spans="1:6">
      <c r="A17" s="28">
        <v>12</v>
      </c>
      <c r="B17" s="28" t="s">
        <v>42</v>
      </c>
      <c r="C17" s="286" t="s">
        <v>44</v>
      </c>
      <c r="D17" s="286"/>
      <c r="E17" s="28">
        <v>0.2</v>
      </c>
      <c r="F17" s="28">
        <v>0.2</v>
      </c>
    </row>
    <row r="18" spans="1:6">
      <c r="A18" s="28">
        <v>13</v>
      </c>
      <c r="B18" s="28" t="s">
        <v>42</v>
      </c>
      <c r="C18" s="286" t="s">
        <v>45</v>
      </c>
      <c r="D18" s="286"/>
      <c r="E18" s="28">
        <v>0.05</v>
      </c>
      <c r="F18" s="28">
        <v>0.05</v>
      </c>
    </row>
    <row r="19" spans="1:6">
      <c r="A19" s="28">
        <v>14</v>
      </c>
      <c r="B19" s="28" t="s">
        <v>77</v>
      </c>
      <c r="C19" s="286" t="s">
        <v>78</v>
      </c>
      <c r="D19" s="286"/>
      <c r="E19" s="28">
        <v>0</v>
      </c>
      <c r="F19" s="28">
        <v>0.2</v>
      </c>
    </row>
    <row r="20" spans="1:6">
      <c r="A20" s="28">
        <v>15</v>
      </c>
      <c r="B20" s="28" t="s">
        <v>77</v>
      </c>
      <c r="C20" s="286" t="s">
        <v>79</v>
      </c>
      <c r="D20" s="286"/>
      <c r="E20" s="28">
        <v>0.34</v>
      </c>
      <c r="F20" s="28">
        <v>0.34</v>
      </c>
    </row>
    <row r="21" spans="1:6">
      <c r="A21" s="28">
        <v>16</v>
      </c>
      <c r="B21" s="28" t="s">
        <v>93</v>
      </c>
      <c r="C21" s="286" t="s">
        <v>94</v>
      </c>
      <c r="D21" s="286"/>
      <c r="E21" s="28">
        <v>0</v>
      </c>
      <c r="F21" s="28">
        <v>0.6</v>
      </c>
    </row>
    <row r="22" spans="1:6">
      <c r="A22" s="28">
        <v>17</v>
      </c>
      <c r="B22" s="28" t="s">
        <v>75</v>
      </c>
      <c r="C22" s="286" t="s">
        <v>76</v>
      </c>
      <c r="D22" s="286"/>
      <c r="E22" s="28">
        <v>0.47</v>
      </c>
      <c r="F22" s="28">
        <v>0.47</v>
      </c>
    </row>
    <row r="23" spans="1:6">
      <c r="A23" s="28">
        <v>18</v>
      </c>
      <c r="B23" s="28" t="s">
        <v>71</v>
      </c>
      <c r="C23" s="286" t="s">
        <v>72</v>
      </c>
      <c r="D23" s="286"/>
      <c r="E23" s="28">
        <v>0</v>
      </c>
      <c r="F23" s="28">
        <v>0.6</v>
      </c>
    </row>
    <row r="24" spans="1:6">
      <c r="A24" s="28">
        <v>19</v>
      </c>
      <c r="B24" s="28" t="s">
        <v>82</v>
      </c>
      <c r="C24" s="286" t="s">
        <v>61</v>
      </c>
      <c r="D24" s="286"/>
      <c r="E24" s="28">
        <v>0.66</v>
      </c>
      <c r="F24" s="28">
        <v>0.66</v>
      </c>
    </row>
    <row r="25" spans="1:6">
      <c r="A25" s="28">
        <v>20</v>
      </c>
      <c r="B25" s="28" t="s">
        <v>85</v>
      </c>
      <c r="C25" s="286" t="s">
        <v>86</v>
      </c>
      <c r="D25" s="286"/>
      <c r="E25" s="28">
        <v>0</v>
      </c>
      <c r="F25" s="28">
        <v>0.7</v>
      </c>
    </row>
    <row r="26" spans="1:6">
      <c r="A26" s="28">
        <v>21</v>
      </c>
      <c r="B26" s="28" t="s">
        <v>95</v>
      </c>
      <c r="C26" s="286" t="s">
        <v>41</v>
      </c>
      <c r="D26" s="286"/>
      <c r="E26" s="28">
        <v>0.34</v>
      </c>
      <c r="F26" s="28">
        <v>0.34</v>
      </c>
    </row>
    <row r="27" spans="1:6">
      <c r="A27" s="28">
        <v>22</v>
      </c>
      <c r="B27" s="28" t="s">
        <v>106</v>
      </c>
      <c r="C27" s="286" t="s">
        <v>107</v>
      </c>
      <c r="D27" s="286"/>
      <c r="E27" s="28">
        <v>1</v>
      </c>
      <c r="F27" s="28">
        <v>1</v>
      </c>
    </row>
    <row r="28" spans="1:6">
      <c r="A28" s="28">
        <v>23</v>
      </c>
      <c r="B28" s="28" t="s">
        <v>102</v>
      </c>
      <c r="C28" s="286" t="s">
        <v>103</v>
      </c>
      <c r="D28" s="286"/>
      <c r="E28" s="28">
        <v>0.35</v>
      </c>
      <c r="F28" s="28">
        <v>0.35</v>
      </c>
    </row>
    <row r="29" spans="1:6">
      <c r="A29" s="28">
        <v>24</v>
      </c>
      <c r="B29" s="28" t="s">
        <v>101</v>
      </c>
      <c r="C29" s="286" t="s">
        <v>98</v>
      </c>
      <c r="D29" s="286"/>
      <c r="E29" s="28">
        <v>0.37</v>
      </c>
      <c r="F29" s="28">
        <v>0.36</v>
      </c>
    </row>
    <row r="30" spans="1:6">
      <c r="A30" s="28">
        <v>25</v>
      </c>
      <c r="B30" s="28" t="s">
        <v>97</v>
      </c>
      <c r="C30" s="286" t="s">
        <v>98</v>
      </c>
      <c r="D30" s="286"/>
      <c r="E30" s="28">
        <v>0.37</v>
      </c>
      <c r="F30" s="28">
        <v>0.39</v>
      </c>
    </row>
    <row r="31" spans="1:6">
      <c r="A31" s="28">
        <v>26</v>
      </c>
      <c r="B31" s="28" t="s">
        <v>110</v>
      </c>
      <c r="C31" s="286" t="s">
        <v>111</v>
      </c>
      <c r="D31" s="286"/>
      <c r="E31" s="28">
        <v>1.2</v>
      </c>
      <c r="F31" s="28">
        <v>1.1000000000000001</v>
      </c>
    </row>
    <row r="32" spans="1:6">
      <c r="A32" s="28">
        <v>27</v>
      </c>
      <c r="B32" s="28" t="s">
        <v>83</v>
      </c>
      <c r="C32" s="286" t="s">
        <v>84</v>
      </c>
      <c r="D32" s="286"/>
      <c r="E32" s="28">
        <v>0.14000000000000001</v>
      </c>
      <c r="F32" s="28">
        <v>0.14000000000000001</v>
      </c>
    </row>
    <row r="33" spans="1:12">
      <c r="A33" s="28">
        <v>28</v>
      </c>
      <c r="B33" s="28" t="s">
        <v>99</v>
      </c>
      <c r="C33" s="286" t="s">
        <v>100</v>
      </c>
      <c r="D33" s="286"/>
      <c r="E33" s="28">
        <v>0.61</v>
      </c>
      <c r="F33" s="28">
        <v>0.61</v>
      </c>
    </row>
    <row r="34" spans="1:12">
      <c r="A34" s="28">
        <v>29</v>
      </c>
      <c r="B34" s="28" t="s">
        <v>39</v>
      </c>
      <c r="C34" s="286" t="s">
        <v>40</v>
      </c>
      <c r="D34" s="286"/>
      <c r="E34" s="28">
        <v>0.79</v>
      </c>
      <c r="F34" s="28">
        <v>0.79</v>
      </c>
      <c r="J34" s="154"/>
      <c r="K34" s="154"/>
      <c r="L34" s="154"/>
    </row>
    <row r="35" spans="1:12">
      <c r="A35" s="28">
        <v>30</v>
      </c>
      <c r="B35" s="28" t="s">
        <v>39</v>
      </c>
      <c r="C35" s="286" t="s">
        <v>41</v>
      </c>
      <c r="D35" s="286"/>
      <c r="E35" s="28">
        <v>0.34</v>
      </c>
      <c r="F35" s="28">
        <v>0.22</v>
      </c>
      <c r="J35" s="154"/>
      <c r="K35" s="154"/>
      <c r="L35" s="154"/>
    </row>
    <row r="36" spans="1:12">
      <c r="A36" s="28">
        <v>31</v>
      </c>
      <c r="B36" s="28" t="s">
        <v>96</v>
      </c>
      <c r="C36" s="286" t="s">
        <v>41</v>
      </c>
      <c r="D36" s="286"/>
      <c r="E36" s="28">
        <v>0.34</v>
      </c>
      <c r="F36" s="28">
        <v>0.25</v>
      </c>
      <c r="J36" s="154"/>
      <c r="K36" s="154"/>
      <c r="L36" s="154"/>
    </row>
    <row r="37" spans="1:12">
      <c r="A37" s="28">
        <v>32</v>
      </c>
      <c r="B37" s="28" t="s">
        <v>80</v>
      </c>
      <c r="C37" s="286" t="s">
        <v>81</v>
      </c>
      <c r="D37" s="286"/>
      <c r="E37" s="28">
        <v>0</v>
      </c>
      <c r="F37" s="28">
        <v>0.4</v>
      </c>
      <c r="J37" s="154"/>
      <c r="K37" s="154"/>
      <c r="L37" s="154"/>
    </row>
    <row r="38" spans="1:12">
      <c r="A38" s="28">
        <v>33</v>
      </c>
      <c r="B38" s="28" t="s">
        <v>108</v>
      </c>
      <c r="C38" s="286" t="s">
        <v>109</v>
      </c>
      <c r="D38" s="286"/>
      <c r="E38" s="28">
        <v>0</v>
      </c>
      <c r="F38" s="28">
        <v>0.8</v>
      </c>
      <c r="J38" s="155"/>
      <c r="K38" s="155"/>
      <c r="L38" s="154"/>
    </row>
    <row r="39" spans="1:12">
      <c r="A39" s="28">
        <v>34</v>
      </c>
      <c r="B39" s="28" t="s">
        <v>60</v>
      </c>
      <c r="C39" s="286" t="s">
        <v>61</v>
      </c>
      <c r="D39" s="286"/>
      <c r="E39" s="28">
        <v>0.66</v>
      </c>
      <c r="F39" s="28">
        <v>0.69</v>
      </c>
      <c r="J39" s="155"/>
      <c r="K39" s="155"/>
      <c r="L39" s="154"/>
    </row>
    <row r="40" spans="1:12">
      <c r="A40" s="28">
        <v>35</v>
      </c>
      <c r="B40" s="28" t="s">
        <v>91</v>
      </c>
      <c r="C40" s="286" t="s">
        <v>92</v>
      </c>
      <c r="D40" s="286"/>
      <c r="E40" s="28">
        <v>0.15</v>
      </c>
      <c r="F40" s="28">
        <v>0.15</v>
      </c>
      <c r="J40" s="155"/>
      <c r="K40" s="155"/>
      <c r="L40" s="154"/>
    </row>
    <row r="41" spans="1:12">
      <c r="A41" s="28">
        <v>36</v>
      </c>
      <c r="B41" s="28" t="s">
        <v>75</v>
      </c>
      <c r="C41" s="286" t="s">
        <v>79</v>
      </c>
      <c r="D41" s="286"/>
      <c r="E41" s="28">
        <v>0.34</v>
      </c>
      <c r="F41" s="28">
        <v>0</v>
      </c>
      <c r="J41" s="155"/>
      <c r="K41" s="155"/>
      <c r="L41" s="154"/>
    </row>
    <row r="42" spans="1:12">
      <c r="A42" s="28">
        <v>37</v>
      </c>
      <c r="B42" s="28" t="s">
        <v>110</v>
      </c>
      <c r="C42" s="305" t="s">
        <v>335</v>
      </c>
      <c r="D42" s="306"/>
      <c r="E42" s="28">
        <v>1.7450000000000001</v>
      </c>
      <c r="F42" s="28">
        <v>1.7450000000000001</v>
      </c>
      <c r="J42" s="155"/>
      <c r="K42" s="155"/>
      <c r="L42" s="154"/>
    </row>
    <row r="43" spans="1:12">
      <c r="A43" s="28">
        <v>38</v>
      </c>
      <c r="B43" s="28" t="s">
        <v>110</v>
      </c>
      <c r="C43" s="305" t="s">
        <v>336</v>
      </c>
      <c r="D43" s="306"/>
      <c r="E43" s="28">
        <v>1.6220000000000001</v>
      </c>
      <c r="F43" s="28">
        <v>1.6220000000000001</v>
      </c>
      <c r="J43" s="155"/>
      <c r="K43" s="155"/>
      <c r="L43" s="154"/>
    </row>
    <row r="44" spans="1:12">
      <c r="A44" s="28">
        <v>39</v>
      </c>
      <c r="B44" s="28" t="s">
        <v>110</v>
      </c>
      <c r="C44" s="305" t="s">
        <v>337</v>
      </c>
      <c r="D44" s="306"/>
      <c r="E44" s="28">
        <v>0.58399999999999996</v>
      </c>
      <c r="F44" s="28">
        <v>0.58399999999999996</v>
      </c>
      <c r="J44" s="155"/>
      <c r="K44" s="155"/>
      <c r="L44" s="154"/>
    </row>
    <row r="45" spans="1:12">
      <c r="A45" s="28">
        <v>40</v>
      </c>
      <c r="B45" s="28" t="s">
        <v>169</v>
      </c>
      <c r="C45" s="305" t="s">
        <v>338</v>
      </c>
      <c r="D45" s="306"/>
      <c r="E45" s="28">
        <v>1.04</v>
      </c>
      <c r="F45" s="28">
        <v>1.04</v>
      </c>
      <c r="J45" s="155"/>
      <c r="K45" s="155"/>
      <c r="L45" s="154"/>
    </row>
    <row r="46" spans="1:12">
      <c r="A46" s="28">
        <v>41</v>
      </c>
      <c r="B46" s="28" t="s">
        <v>83</v>
      </c>
      <c r="C46" s="305" t="s">
        <v>339</v>
      </c>
      <c r="D46" s="306"/>
      <c r="E46" s="28">
        <v>1.9890000000000001</v>
      </c>
      <c r="F46" s="28">
        <v>1.9890000000000001</v>
      </c>
      <c r="J46" s="155"/>
      <c r="K46" s="155"/>
      <c r="L46" s="154"/>
    </row>
    <row r="47" spans="1:12">
      <c r="A47" s="28">
        <v>42</v>
      </c>
      <c r="B47" s="28" t="s">
        <v>83</v>
      </c>
      <c r="C47" s="305" t="s">
        <v>340</v>
      </c>
      <c r="D47" s="306"/>
      <c r="E47" s="28">
        <v>1.2390000000000001</v>
      </c>
      <c r="F47" s="28">
        <v>1.2390000000000001</v>
      </c>
      <c r="J47" s="155"/>
      <c r="K47" s="155"/>
      <c r="L47" s="154"/>
    </row>
    <row r="48" spans="1:12">
      <c r="A48" s="28">
        <v>43</v>
      </c>
      <c r="B48" s="28" t="s">
        <v>173</v>
      </c>
      <c r="C48" s="305" t="s">
        <v>341</v>
      </c>
      <c r="D48" s="306"/>
      <c r="E48" s="28">
        <v>2.1779999999999999</v>
      </c>
      <c r="F48" s="28">
        <v>2.1779999999999999</v>
      </c>
      <c r="J48" s="155"/>
      <c r="K48" s="155"/>
      <c r="L48" s="154"/>
    </row>
    <row r="49" spans="1:12">
      <c r="A49" s="28">
        <v>44</v>
      </c>
      <c r="B49" s="28" t="s">
        <v>173</v>
      </c>
      <c r="C49" s="305" t="s">
        <v>342</v>
      </c>
      <c r="D49" s="306"/>
      <c r="E49" s="28">
        <v>0.38800000000000001</v>
      </c>
      <c r="F49" s="28">
        <v>0.38800000000000001</v>
      </c>
      <c r="J49" s="155"/>
      <c r="K49" s="155"/>
      <c r="L49" s="154"/>
    </row>
    <row r="50" spans="1:12">
      <c r="A50" s="28">
        <v>45</v>
      </c>
      <c r="B50" s="28" t="s">
        <v>173</v>
      </c>
      <c r="C50" s="305" t="s">
        <v>343</v>
      </c>
      <c r="D50" s="306"/>
      <c r="E50" s="28">
        <v>0.68100000000000005</v>
      </c>
      <c r="F50" s="28">
        <v>0.68100000000000005</v>
      </c>
      <c r="J50" s="155"/>
      <c r="K50" s="155"/>
      <c r="L50" s="154"/>
    </row>
    <row r="51" spans="1:12">
      <c r="A51" s="28">
        <v>46</v>
      </c>
      <c r="B51" s="28" t="s">
        <v>173</v>
      </c>
      <c r="C51" s="305" t="s">
        <v>344</v>
      </c>
      <c r="D51" s="306"/>
      <c r="E51" s="28">
        <v>0.43099999999999999</v>
      </c>
      <c r="F51" s="28">
        <v>0.43099999999999999</v>
      </c>
      <c r="J51" s="155"/>
      <c r="K51" s="155"/>
      <c r="L51" s="154"/>
    </row>
    <row r="52" spans="1:12">
      <c r="A52" s="28">
        <v>47</v>
      </c>
      <c r="B52" s="28" t="s">
        <v>173</v>
      </c>
      <c r="C52" s="305" t="s">
        <v>345</v>
      </c>
      <c r="D52" s="306"/>
      <c r="E52" s="28">
        <v>0.66900000000000004</v>
      </c>
      <c r="F52" s="28">
        <v>0.66900000000000004</v>
      </c>
      <c r="J52" s="155"/>
      <c r="K52" s="155"/>
      <c r="L52" s="154"/>
    </row>
    <row r="53" spans="1:12">
      <c r="A53" s="28">
        <v>48</v>
      </c>
      <c r="B53" s="28" t="s">
        <v>179</v>
      </c>
      <c r="C53" s="305" t="s">
        <v>346</v>
      </c>
      <c r="D53" s="306"/>
      <c r="E53" s="28">
        <v>0.81100000000000005</v>
      </c>
      <c r="F53" s="28">
        <v>0.81100000000000005</v>
      </c>
      <c r="J53" s="155"/>
      <c r="K53" s="155"/>
      <c r="L53" s="154"/>
    </row>
    <row r="54" spans="1:12">
      <c r="A54" s="28">
        <v>49</v>
      </c>
      <c r="B54" s="28" t="s">
        <v>179</v>
      </c>
      <c r="C54" s="305" t="s">
        <v>347</v>
      </c>
      <c r="D54" s="306"/>
      <c r="E54" s="28">
        <v>0.193</v>
      </c>
      <c r="F54" s="28">
        <v>0.193</v>
      </c>
      <c r="J54" s="155"/>
      <c r="K54" s="155"/>
      <c r="L54" s="154"/>
    </row>
    <row r="55" spans="1:12">
      <c r="A55" s="28">
        <v>50</v>
      </c>
      <c r="B55" s="28" t="s">
        <v>179</v>
      </c>
      <c r="C55" s="305" t="s">
        <v>348</v>
      </c>
      <c r="D55" s="306"/>
      <c r="E55" s="28">
        <v>0.70799999999999996</v>
      </c>
      <c r="F55" s="28">
        <v>0.70799999999999996</v>
      </c>
      <c r="J55" s="155"/>
      <c r="K55" s="155"/>
      <c r="L55" s="154"/>
    </row>
    <row r="56" spans="1:12">
      <c r="A56" s="28">
        <v>51</v>
      </c>
      <c r="B56" s="28" t="s">
        <v>182</v>
      </c>
      <c r="C56" s="305" t="s">
        <v>349</v>
      </c>
      <c r="D56" s="306"/>
      <c r="E56" s="28">
        <v>0.222</v>
      </c>
      <c r="F56" s="28">
        <v>0.222</v>
      </c>
      <c r="J56" s="155"/>
      <c r="K56" s="155"/>
      <c r="L56" s="154"/>
    </row>
    <row r="57" spans="1:12">
      <c r="A57" s="28">
        <v>52</v>
      </c>
      <c r="B57" s="28" t="s">
        <v>182</v>
      </c>
      <c r="C57" s="305" t="s">
        <v>350</v>
      </c>
      <c r="D57" s="306"/>
      <c r="E57" s="28">
        <v>0.25900000000000001</v>
      </c>
      <c r="F57" s="28">
        <v>0.25900000000000001</v>
      </c>
      <c r="J57" s="155"/>
      <c r="K57" s="155"/>
      <c r="L57" s="154"/>
    </row>
    <row r="58" spans="1:12">
      <c r="A58" s="28">
        <v>53</v>
      </c>
      <c r="B58" s="28" t="s">
        <v>182</v>
      </c>
      <c r="C58" s="305" t="s">
        <v>351</v>
      </c>
      <c r="D58" s="306"/>
      <c r="E58" s="28">
        <v>0.84599999999999997</v>
      </c>
      <c r="F58" s="28">
        <v>0.84599999999999997</v>
      </c>
      <c r="J58" s="155"/>
      <c r="K58" s="155"/>
      <c r="L58" s="154"/>
    </row>
    <row r="59" spans="1:12">
      <c r="A59" s="28">
        <v>54</v>
      </c>
      <c r="B59" s="28" t="s">
        <v>182</v>
      </c>
      <c r="C59" s="305" t="s">
        <v>352</v>
      </c>
      <c r="D59" s="306"/>
      <c r="E59" s="28">
        <v>0.33600000000000002</v>
      </c>
      <c r="F59" s="28">
        <v>0.33600000000000002</v>
      </c>
      <c r="J59" s="155"/>
      <c r="K59" s="155"/>
      <c r="L59" s="154"/>
    </row>
    <row r="60" spans="1:12">
      <c r="A60" s="28">
        <v>55</v>
      </c>
      <c r="B60" s="28" t="s">
        <v>182</v>
      </c>
      <c r="C60" s="305" t="s">
        <v>353</v>
      </c>
      <c r="D60" s="306"/>
      <c r="E60" s="28">
        <v>1.151</v>
      </c>
      <c r="F60" s="28">
        <v>1.151</v>
      </c>
      <c r="J60" s="155"/>
      <c r="K60" s="155"/>
      <c r="L60" s="154"/>
    </row>
    <row r="61" spans="1:12">
      <c r="A61" s="28">
        <v>56</v>
      </c>
      <c r="B61" s="28" t="s">
        <v>73</v>
      </c>
      <c r="C61" s="305" t="s">
        <v>354</v>
      </c>
      <c r="D61" s="306"/>
      <c r="E61" s="28">
        <v>1.2450000000000001</v>
      </c>
      <c r="F61" s="28">
        <v>1.2450000000000001</v>
      </c>
      <c r="J61" s="155"/>
      <c r="K61" s="155"/>
      <c r="L61" s="154"/>
    </row>
    <row r="62" spans="1:12">
      <c r="A62" s="28">
        <v>57</v>
      </c>
      <c r="B62" s="28" t="s">
        <v>189</v>
      </c>
      <c r="C62" s="305" t="s">
        <v>355</v>
      </c>
      <c r="D62" s="306"/>
      <c r="E62" s="28">
        <v>1.84</v>
      </c>
      <c r="F62" s="28">
        <v>1.84</v>
      </c>
      <c r="J62" s="155"/>
      <c r="K62" s="155"/>
      <c r="L62" s="154"/>
    </row>
    <row r="63" spans="1:12">
      <c r="A63" s="28">
        <v>58</v>
      </c>
      <c r="B63" s="28" t="s">
        <v>190</v>
      </c>
      <c r="C63" s="305" t="s">
        <v>356</v>
      </c>
      <c r="D63" s="306"/>
      <c r="E63" s="28">
        <v>1.736</v>
      </c>
      <c r="F63" s="28">
        <v>1.736</v>
      </c>
      <c r="J63" s="155"/>
      <c r="K63" s="155"/>
      <c r="L63" s="154"/>
    </row>
    <row r="64" spans="1:12">
      <c r="A64" s="28">
        <v>59</v>
      </c>
      <c r="B64" s="28" t="s">
        <v>191</v>
      </c>
      <c r="C64" s="305" t="s">
        <v>357</v>
      </c>
      <c r="D64" s="306"/>
      <c r="E64" s="28">
        <v>0.30499999999999999</v>
      </c>
      <c r="F64" s="28">
        <v>0.30499999999999999</v>
      </c>
      <c r="J64" s="155"/>
      <c r="K64" s="155"/>
      <c r="L64" s="154"/>
    </row>
    <row r="65" spans="1:12">
      <c r="A65" s="28">
        <v>60</v>
      </c>
      <c r="B65" s="28" t="s">
        <v>191</v>
      </c>
      <c r="C65" s="305" t="s">
        <v>358</v>
      </c>
      <c r="D65" s="306"/>
      <c r="E65" s="28">
        <v>1.101</v>
      </c>
      <c r="F65" s="28">
        <v>1.101</v>
      </c>
      <c r="J65" s="155"/>
      <c r="K65" s="155"/>
      <c r="L65" s="154"/>
    </row>
    <row r="66" spans="1:12">
      <c r="A66" s="28">
        <v>61</v>
      </c>
      <c r="B66" s="28" t="s">
        <v>193</v>
      </c>
      <c r="C66" s="305" t="s">
        <v>174</v>
      </c>
      <c r="D66" s="306"/>
      <c r="E66" s="28">
        <v>1.0129999999999999</v>
      </c>
      <c r="F66" s="28">
        <v>1.0129999999999999</v>
      </c>
      <c r="J66" s="155"/>
      <c r="K66" s="155"/>
      <c r="L66" s="154"/>
    </row>
    <row r="67" spans="1:12">
      <c r="A67" s="28">
        <v>62</v>
      </c>
      <c r="B67" s="28" t="s">
        <v>193</v>
      </c>
      <c r="C67" s="305" t="s">
        <v>359</v>
      </c>
      <c r="D67" s="306"/>
      <c r="E67" s="28">
        <v>0.17599999999999999</v>
      </c>
      <c r="F67" s="28">
        <v>0.17599999999999999</v>
      </c>
      <c r="J67" s="154"/>
      <c r="K67" s="154"/>
      <c r="L67" s="154"/>
    </row>
    <row r="68" spans="1:12">
      <c r="A68" s="28">
        <v>63</v>
      </c>
      <c r="B68" s="28" t="s">
        <v>196</v>
      </c>
      <c r="C68" s="305" t="s">
        <v>360</v>
      </c>
      <c r="D68" s="306"/>
      <c r="E68" s="28">
        <v>2.431</v>
      </c>
      <c r="F68" s="28">
        <v>2.431</v>
      </c>
      <c r="J68" s="154"/>
      <c r="K68" s="154"/>
      <c r="L68" s="154"/>
    </row>
    <row r="69" spans="1:12">
      <c r="A69" s="28">
        <v>64</v>
      </c>
      <c r="B69" s="28" t="s">
        <v>198</v>
      </c>
      <c r="C69" s="305" t="s">
        <v>361</v>
      </c>
      <c r="D69" s="306"/>
      <c r="E69" s="28">
        <v>1.2869999999999999</v>
      </c>
      <c r="F69" s="28">
        <v>1.2869999999999999</v>
      </c>
      <c r="J69" s="154"/>
      <c r="K69" s="154"/>
      <c r="L69" s="154"/>
    </row>
    <row r="70" spans="1:12">
      <c r="A70" s="28">
        <v>65</v>
      </c>
      <c r="B70" s="28" t="s">
        <v>200</v>
      </c>
      <c r="C70" s="305" t="s">
        <v>355</v>
      </c>
      <c r="D70" s="306"/>
      <c r="E70" s="28">
        <v>1.708</v>
      </c>
      <c r="F70" s="28">
        <v>1.708</v>
      </c>
      <c r="J70" s="154"/>
      <c r="K70" s="154"/>
      <c r="L70" s="154"/>
    </row>
    <row r="71" spans="1:12">
      <c r="A71" s="285" t="s">
        <v>28</v>
      </c>
      <c r="B71" s="285"/>
      <c r="C71" s="285"/>
      <c r="D71" s="285"/>
      <c r="E71" s="27">
        <f>SUM(E6:E70)</f>
        <v>49.139000000000003</v>
      </c>
      <c r="F71" s="27">
        <f>SUM(F6:F70)</f>
        <v>53.459000000000003</v>
      </c>
      <c r="J71" s="154"/>
      <c r="K71" s="154"/>
      <c r="L71" s="154"/>
    </row>
    <row r="72" spans="1:12">
      <c r="J72" s="154"/>
      <c r="K72" s="154"/>
      <c r="L72" s="154"/>
    </row>
    <row r="73" spans="1:12">
      <c r="J73" s="154"/>
      <c r="K73" s="154"/>
      <c r="L73" s="154"/>
    </row>
    <row r="74" spans="1:12">
      <c r="J74" s="154"/>
      <c r="K74" s="154"/>
      <c r="L74" s="154"/>
    </row>
    <row r="75" spans="1:12">
      <c r="J75" s="154"/>
      <c r="K75" s="154"/>
      <c r="L75" s="154"/>
    </row>
  </sheetData>
  <mergeCells count="71">
    <mergeCell ref="C69:D69"/>
    <mergeCell ref="C70:D70"/>
    <mergeCell ref="A71:D71"/>
    <mergeCell ref="A3:A5"/>
    <mergeCell ref="B3:B5"/>
    <mergeCell ref="C3:D5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A1:F1"/>
    <mergeCell ref="A2:F2"/>
    <mergeCell ref="C6:D6"/>
    <mergeCell ref="C7:D7"/>
    <mergeCell ref="C8:D8"/>
  </mergeCells>
  <phoneticPr fontId="35" type="noConversion"/>
  <pageMargins left="0.98402777777777795" right="0.98402777777777795" top="0.98402777777777795" bottom="0.98402777777777795" header="0.29861111111111099" footer="0.29861111111111099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8"/>
  <sheetViews>
    <sheetView workbookViewId="0">
      <pane xSplit="1" ySplit="2" topLeftCell="E120" activePane="bottomRight" state="frozen"/>
      <selection pane="topRight"/>
      <selection pane="bottomLeft"/>
      <selection pane="bottomRight" activeCell="H108" sqref="H108"/>
    </sheetView>
  </sheetViews>
  <sheetFormatPr defaultColWidth="9" defaultRowHeight="13.5"/>
  <cols>
    <col min="1" max="1" width="24.5" style="137" customWidth="1"/>
    <col min="2" max="2" width="30.25" style="137" customWidth="1"/>
    <col min="3" max="4" width="9" style="6" hidden="1" customWidth="1"/>
    <col min="5" max="5" width="13.125" style="138" customWidth="1"/>
    <col min="6" max="6" width="8.5" style="138" customWidth="1"/>
    <col min="7" max="7" width="17" style="138" customWidth="1"/>
    <col min="8" max="8" width="15.125" style="139" customWidth="1"/>
    <col min="9" max="10" width="9" style="6" hidden="1" customWidth="1"/>
    <col min="11" max="11" width="10.375" style="140" customWidth="1"/>
    <col min="12" max="12" width="8.875" style="140"/>
    <col min="13" max="13" width="17.625" style="140" customWidth="1"/>
    <col min="14" max="14" width="15" style="141" customWidth="1"/>
    <col min="15" max="15" width="9" style="6" hidden="1" customWidth="1"/>
    <col min="16" max="16" width="4.25" style="6" hidden="1" customWidth="1"/>
    <col min="17" max="18" width="9" style="6" hidden="1" customWidth="1"/>
    <col min="19" max="19" width="12.375" style="142" customWidth="1"/>
    <col min="20" max="20" width="8.75" style="142" customWidth="1"/>
    <col min="21" max="21" width="12.125" style="142" customWidth="1"/>
    <col min="22" max="22" width="12.375" style="143" customWidth="1"/>
  </cols>
  <sheetData>
    <row r="1" spans="1:22">
      <c r="A1" s="311" t="s">
        <v>31</v>
      </c>
      <c r="B1" s="311" t="s">
        <v>32</v>
      </c>
      <c r="C1" s="7" t="s">
        <v>201</v>
      </c>
      <c r="D1" s="7"/>
      <c r="E1" s="307" t="s">
        <v>201</v>
      </c>
      <c r="F1" s="307"/>
      <c r="G1" s="307"/>
      <c r="H1" s="307"/>
      <c r="I1" s="146"/>
      <c r="J1" s="7"/>
      <c r="K1" s="308" t="s">
        <v>203</v>
      </c>
      <c r="L1" s="308"/>
      <c r="M1" s="308"/>
      <c r="N1" s="308"/>
      <c r="O1" s="310" t="s">
        <v>31</v>
      </c>
      <c r="P1" s="310" t="s">
        <v>32</v>
      </c>
      <c r="Q1" s="146"/>
      <c r="R1" s="7"/>
      <c r="S1" s="309" t="s">
        <v>249</v>
      </c>
      <c r="T1" s="309"/>
      <c r="U1" s="309"/>
      <c r="V1" s="309"/>
    </row>
    <row r="2" spans="1:22">
      <c r="A2" s="312"/>
      <c r="B2" s="312"/>
      <c r="C2" s="7" t="s">
        <v>34</v>
      </c>
      <c r="D2" s="7" t="s">
        <v>165</v>
      </c>
      <c r="E2" s="129" t="s">
        <v>362</v>
      </c>
      <c r="F2" s="129" t="s">
        <v>163</v>
      </c>
      <c r="G2" s="129" t="s">
        <v>164</v>
      </c>
      <c r="H2" s="144" t="s">
        <v>202</v>
      </c>
      <c r="I2" s="7" t="s">
        <v>34</v>
      </c>
      <c r="J2" s="7" t="s">
        <v>165</v>
      </c>
      <c r="K2" s="147" t="s">
        <v>362</v>
      </c>
      <c r="L2" s="147" t="s">
        <v>163</v>
      </c>
      <c r="M2" s="147" t="s">
        <v>164</v>
      </c>
      <c r="N2" s="149" t="s">
        <v>202</v>
      </c>
      <c r="O2" s="310"/>
      <c r="P2" s="310"/>
      <c r="Q2" s="7" t="s">
        <v>34</v>
      </c>
      <c r="R2" s="7" t="s">
        <v>250</v>
      </c>
      <c r="S2" s="126" t="s">
        <v>362</v>
      </c>
      <c r="T2" s="126" t="s">
        <v>163</v>
      </c>
      <c r="U2" s="126" t="s">
        <v>164</v>
      </c>
      <c r="V2" s="151" t="s">
        <v>202</v>
      </c>
    </row>
    <row r="3" spans="1:22">
      <c r="A3" s="313"/>
      <c r="B3" s="313"/>
      <c r="C3" s="7"/>
      <c r="D3" s="7"/>
      <c r="E3" s="129" t="s">
        <v>363</v>
      </c>
      <c r="F3" s="129" t="s">
        <v>364</v>
      </c>
      <c r="G3" s="129" t="s">
        <v>365</v>
      </c>
      <c r="H3" s="144" t="s">
        <v>366</v>
      </c>
      <c r="I3" s="7"/>
      <c r="J3" s="7"/>
      <c r="K3" s="147" t="s">
        <v>363</v>
      </c>
      <c r="L3" s="147" t="s">
        <v>364</v>
      </c>
      <c r="M3" s="147" t="s">
        <v>365</v>
      </c>
      <c r="N3" s="149" t="s">
        <v>366</v>
      </c>
      <c r="O3" s="7"/>
      <c r="P3" s="7"/>
      <c r="Q3" s="7"/>
      <c r="R3" s="7"/>
      <c r="S3" s="126" t="s">
        <v>363</v>
      </c>
      <c r="T3" s="126" t="s">
        <v>364</v>
      </c>
      <c r="U3" s="126" t="s">
        <v>367</v>
      </c>
      <c r="V3" s="151" t="s">
        <v>366</v>
      </c>
    </row>
    <row r="4" spans="1:22">
      <c r="A4" s="314" t="s">
        <v>35</v>
      </c>
      <c r="B4" s="314" t="s">
        <v>36</v>
      </c>
      <c r="C4" s="8">
        <v>1.375</v>
      </c>
      <c r="D4" s="8" t="s">
        <v>204</v>
      </c>
      <c r="E4" s="38">
        <v>9625</v>
      </c>
      <c r="F4" s="38">
        <v>2</v>
      </c>
      <c r="G4" s="38">
        <v>5.34</v>
      </c>
      <c r="H4" s="145">
        <f>G4*F4*E4</f>
        <v>102795</v>
      </c>
      <c r="I4" s="8">
        <v>0.2</v>
      </c>
      <c r="J4" s="8">
        <v>10</v>
      </c>
      <c r="K4" s="148">
        <v>2000</v>
      </c>
      <c r="L4" s="148">
        <v>2</v>
      </c>
      <c r="M4" s="148">
        <v>5.34</v>
      </c>
      <c r="N4" s="150">
        <f>K4*L4*M4</f>
        <v>21360</v>
      </c>
      <c r="O4" s="8" t="s">
        <v>35</v>
      </c>
      <c r="P4" s="8" t="s">
        <v>36</v>
      </c>
      <c r="Q4" s="8">
        <v>7.57</v>
      </c>
      <c r="R4" s="8" t="s">
        <v>204</v>
      </c>
      <c r="S4" s="128">
        <v>52990</v>
      </c>
      <c r="T4" s="128">
        <v>1</v>
      </c>
      <c r="U4" s="128">
        <v>2</v>
      </c>
      <c r="V4" s="152">
        <f>U4*S4</f>
        <v>105980</v>
      </c>
    </row>
    <row r="5" spans="1:22">
      <c r="A5" s="314"/>
      <c r="B5" s="314"/>
      <c r="C5" s="8"/>
      <c r="D5" s="8"/>
      <c r="E5" s="38">
        <v>0</v>
      </c>
      <c r="F5" s="38">
        <v>2</v>
      </c>
      <c r="G5" s="38">
        <v>5.34</v>
      </c>
      <c r="H5" s="145">
        <f t="shared" ref="H5:H68" si="0">G5*F5*E5</f>
        <v>0</v>
      </c>
      <c r="I5" s="8">
        <v>0.32</v>
      </c>
      <c r="J5" s="8">
        <v>5.2</v>
      </c>
      <c r="K5" s="148">
        <v>1664</v>
      </c>
      <c r="L5" s="148">
        <v>2</v>
      </c>
      <c r="M5" s="148">
        <v>5.34</v>
      </c>
      <c r="N5" s="150">
        <f t="shared" ref="N5:N68" si="1">K5*L5*M5</f>
        <v>17771.52</v>
      </c>
      <c r="O5" s="8"/>
      <c r="P5" s="8"/>
      <c r="Q5" s="8"/>
      <c r="R5" s="8"/>
      <c r="S5" s="128">
        <v>0</v>
      </c>
      <c r="T5" s="128">
        <v>1</v>
      </c>
      <c r="U5" s="128">
        <v>2</v>
      </c>
      <c r="V5" s="152">
        <f t="shared" ref="V5:V68" si="2">U5*S5</f>
        <v>0</v>
      </c>
    </row>
    <row r="6" spans="1:22">
      <c r="A6" s="314"/>
      <c r="B6" s="314"/>
      <c r="C6" s="8"/>
      <c r="D6" s="8"/>
      <c r="E6" s="38">
        <v>0</v>
      </c>
      <c r="F6" s="38">
        <v>2</v>
      </c>
      <c r="G6" s="38">
        <v>5.34</v>
      </c>
      <c r="H6" s="145">
        <f t="shared" si="0"/>
        <v>0</v>
      </c>
      <c r="I6" s="8">
        <v>0.05</v>
      </c>
      <c r="J6" s="8">
        <v>14</v>
      </c>
      <c r="K6" s="148">
        <v>700</v>
      </c>
      <c r="L6" s="148">
        <v>2</v>
      </c>
      <c r="M6" s="148">
        <v>5.34</v>
      </c>
      <c r="N6" s="150">
        <f t="shared" si="1"/>
        <v>7476</v>
      </c>
      <c r="O6" s="8"/>
      <c r="P6" s="8"/>
      <c r="Q6" s="8"/>
      <c r="R6" s="8"/>
      <c r="S6" s="128">
        <v>0</v>
      </c>
      <c r="T6" s="128">
        <v>1</v>
      </c>
      <c r="U6" s="128">
        <v>2</v>
      </c>
      <c r="V6" s="152">
        <f t="shared" si="2"/>
        <v>0</v>
      </c>
    </row>
    <row r="7" spans="1:22">
      <c r="A7" s="314"/>
      <c r="B7" s="314"/>
      <c r="C7" s="8"/>
      <c r="D7" s="8"/>
      <c r="E7" s="38">
        <v>0</v>
      </c>
      <c r="F7" s="38">
        <v>2</v>
      </c>
      <c r="G7" s="38">
        <v>5.34</v>
      </c>
      <c r="H7" s="145">
        <f t="shared" si="0"/>
        <v>0</v>
      </c>
      <c r="I7" s="8">
        <v>7.0000000000000001E-3</v>
      </c>
      <c r="J7" s="8">
        <v>3.5</v>
      </c>
      <c r="K7" s="148">
        <v>24.5</v>
      </c>
      <c r="L7" s="148">
        <v>2</v>
      </c>
      <c r="M7" s="148">
        <v>5.34</v>
      </c>
      <c r="N7" s="150">
        <f t="shared" si="1"/>
        <v>261.66000000000003</v>
      </c>
      <c r="O7" s="8"/>
      <c r="P7" s="8"/>
      <c r="Q7" s="8"/>
      <c r="R7" s="8"/>
      <c r="S7" s="128">
        <v>0</v>
      </c>
      <c r="T7" s="128">
        <v>1</v>
      </c>
      <c r="U7" s="128">
        <v>2</v>
      </c>
      <c r="V7" s="152">
        <f t="shared" si="2"/>
        <v>0</v>
      </c>
    </row>
    <row r="8" spans="1:22">
      <c r="A8" s="314"/>
      <c r="B8" s="314"/>
      <c r="C8" s="8"/>
      <c r="D8" s="8"/>
      <c r="E8" s="38">
        <v>0</v>
      </c>
      <c r="F8" s="38">
        <v>2</v>
      </c>
      <c r="G8" s="38">
        <v>5.34</v>
      </c>
      <c r="H8" s="145">
        <f t="shared" si="0"/>
        <v>0</v>
      </c>
      <c r="I8" s="8">
        <v>1</v>
      </c>
      <c r="J8" s="8">
        <v>6.5</v>
      </c>
      <c r="K8" s="148">
        <v>6500</v>
      </c>
      <c r="L8" s="148">
        <v>2</v>
      </c>
      <c r="M8" s="148">
        <v>5.34</v>
      </c>
      <c r="N8" s="150">
        <f t="shared" si="1"/>
        <v>69420</v>
      </c>
      <c r="O8" s="8"/>
      <c r="P8" s="8"/>
      <c r="Q8" s="8"/>
      <c r="R8" s="8"/>
      <c r="S8" s="128">
        <v>0</v>
      </c>
      <c r="T8" s="128">
        <v>1</v>
      </c>
      <c r="U8" s="128">
        <v>2</v>
      </c>
      <c r="V8" s="152">
        <f t="shared" si="2"/>
        <v>0</v>
      </c>
    </row>
    <row r="9" spans="1:22">
      <c r="A9" s="314"/>
      <c r="B9" s="314"/>
      <c r="C9" s="8"/>
      <c r="D9" s="8"/>
      <c r="E9" s="38">
        <v>0</v>
      </c>
      <c r="F9" s="38">
        <v>2</v>
      </c>
      <c r="G9" s="38">
        <v>5.34</v>
      </c>
      <c r="H9" s="145">
        <f t="shared" si="0"/>
        <v>0</v>
      </c>
      <c r="I9" s="8">
        <v>0.15</v>
      </c>
      <c r="J9" s="8">
        <v>8</v>
      </c>
      <c r="K9" s="148">
        <v>1200</v>
      </c>
      <c r="L9" s="148">
        <v>2</v>
      </c>
      <c r="M9" s="148">
        <v>5.34</v>
      </c>
      <c r="N9" s="150">
        <f t="shared" si="1"/>
        <v>12816</v>
      </c>
      <c r="O9" s="8"/>
      <c r="P9" s="8"/>
      <c r="Q9" s="8"/>
      <c r="R9" s="8"/>
      <c r="S9" s="128">
        <v>0</v>
      </c>
      <c r="T9" s="128">
        <v>1</v>
      </c>
      <c r="U9" s="128">
        <v>2</v>
      </c>
      <c r="V9" s="152">
        <f t="shared" si="2"/>
        <v>0</v>
      </c>
    </row>
    <row r="10" spans="1:22">
      <c r="A10" s="314"/>
      <c r="B10" s="314"/>
      <c r="C10" s="8"/>
      <c r="D10" s="8"/>
      <c r="E10" s="38">
        <v>0</v>
      </c>
      <c r="F10" s="38">
        <v>2</v>
      </c>
      <c r="G10" s="38">
        <v>5.34</v>
      </c>
      <c r="H10" s="145">
        <f t="shared" si="0"/>
        <v>0</v>
      </c>
      <c r="I10" s="8">
        <v>0.57999999999999996</v>
      </c>
      <c r="J10" s="8">
        <v>3.5</v>
      </c>
      <c r="K10" s="148">
        <v>2030</v>
      </c>
      <c r="L10" s="148">
        <v>2</v>
      </c>
      <c r="M10" s="148">
        <v>5.34</v>
      </c>
      <c r="N10" s="150">
        <f t="shared" si="1"/>
        <v>21680.400000000001</v>
      </c>
      <c r="O10" s="8"/>
      <c r="P10" s="8"/>
      <c r="Q10" s="8"/>
      <c r="R10" s="8"/>
      <c r="S10" s="128">
        <v>0</v>
      </c>
      <c r="T10" s="128">
        <v>1</v>
      </c>
      <c r="U10" s="128">
        <v>2</v>
      </c>
      <c r="V10" s="152">
        <f t="shared" si="2"/>
        <v>0</v>
      </c>
    </row>
    <row r="11" spans="1:22">
      <c r="A11" s="314"/>
      <c r="B11" s="314"/>
      <c r="C11" s="8"/>
      <c r="D11" s="8"/>
      <c r="E11" s="38">
        <v>0</v>
      </c>
      <c r="F11" s="38">
        <v>2</v>
      </c>
      <c r="G11" s="38">
        <v>5.34</v>
      </c>
      <c r="H11" s="145">
        <f t="shared" si="0"/>
        <v>0</v>
      </c>
      <c r="I11" s="8">
        <v>0.95</v>
      </c>
      <c r="J11" s="8">
        <v>8.6</v>
      </c>
      <c r="K11" s="148">
        <v>8170</v>
      </c>
      <c r="L11" s="148">
        <v>2</v>
      </c>
      <c r="M11" s="148">
        <v>5.34</v>
      </c>
      <c r="N11" s="150">
        <f t="shared" si="1"/>
        <v>87255.6</v>
      </c>
      <c r="O11" s="8"/>
      <c r="P11" s="8"/>
      <c r="Q11" s="8"/>
      <c r="R11" s="8"/>
      <c r="S11" s="128">
        <v>0</v>
      </c>
      <c r="T11" s="128">
        <v>1</v>
      </c>
      <c r="U11" s="128">
        <v>2</v>
      </c>
      <c r="V11" s="152">
        <f t="shared" si="2"/>
        <v>0</v>
      </c>
    </row>
    <row r="12" spans="1:22">
      <c r="A12" s="314"/>
      <c r="B12" s="314"/>
      <c r="C12" s="8"/>
      <c r="D12" s="8"/>
      <c r="E12" s="38">
        <v>0</v>
      </c>
      <c r="F12" s="38">
        <v>2</v>
      </c>
      <c r="G12" s="38">
        <v>5.34</v>
      </c>
      <c r="H12" s="145">
        <f t="shared" si="0"/>
        <v>0</v>
      </c>
      <c r="I12" s="8">
        <v>0.15</v>
      </c>
      <c r="J12" s="8">
        <v>5</v>
      </c>
      <c r="K12" s="148">
        <v>750</v>
      </c>
      <c r="L12" s="148">
        <v>2</v>
      </c>
      <c r="M12" s="148">
        <v>5.34</v>
      </c>
      <c r="N12" s="150">
        <f t="shared" si="1"/>
        <v>8010</v>
      </c>
      <c r="O12" s="8"/>
      <c r="P12" s="8"/>
      <c r="Q12" s="8"/>
      <c r="R12" s="8"/>
      <c r="S12" s="128">
        <v>0</v>
      </c>
      <c r="T12" s="128">
        <v>1</v>
      </c>
      <c r="U12" s="128">
        <v>2</v>
      </c>
      <c r="V12" s="152">
        <f t="shared" si="2"/>
        <v>0</v>
      </c>
    </row>
    <row r="13" spans="1:22">
      <c r="A13" s="8" t="s">
        <v>37</v>
      </c>
      <c r="B13" s="8" t="s">
        <v>38</v>
      </c>
      <c r="C13" s="8"/>
      <c r="D13" s="8"/>
      <c r="E13" s="38">
        <v>0</v>
      </c>
      <c r="F13" s="38">
        <v>2</v>
      </c>
      <c r="G13" s="38">
        <v>5.34</v>
      </c>
      <c r="H13" s="145">
        <f t="shared" si="0"/>
        <v>0</v>
      </c>
      <c r="I13" s="8">
        <v>0.22</v>
      </c>
      <c r="J13" s="8" t="s">
        <v>205</v>
      </c>
      <c r="K13" s="148">
        <v>968</v>
      </c>
      <c r="L13" s="148">
        <v>2</v>
      </c>
      <c r="M13" s="148">
        <v>5.34</v>
      </c>
      <c r="N13" s="150">
        <f t="shared" si="1"/>
        <v>10338.24</v>
      </c>
      <c r="O13" s="8" t="s">
        <v>37</v>
      </c>
      <c r="P13" s="8" t="s">
        <v>38</v>
      </c>
      <c r="Q13" s="8">
        <v>0.16</v>
      </c>
      <c r="R13" s="8" t="s">
        <v>251</v>
      </c>
      <c r="S13" s="128">
        <v>576</v>
      </c>
      <c r="T13" s="128">
        <v>1</v>
      </c>
      <c r="U13" s="128">
        <v>2</v>
      </c>
      <c r="V13" s="152">
        <f t="shared" si="2"/>
        <v>1152</v>
      </c>
    </row>
    <row r="14" spans="1:22">
      <c r="A14" s="8" t="s">
        <v>39</v>
      </c>
      <c r="B14" s="8" t="s">
        <v>40</v>
      </c>
      <c r="C14" s="8"/>
      <c r="D14" s="8"/>
      <c r="E14" s="38">
        <v>0</v>
      </c>
      <c r="F14" s="38">
        <v>2</v>
      </c>
      <c r="G14" s="38">
        <v>5.34</v>
      </c>
      <c r="H14" s="145">
        <f t="shared" si="0"/>
        <v>0</v>
      </c>
      <c r="I14" s="8">
        <v>0.26</v>
      </c>
      <c r="J14" s="8">
        <v>4</v>
      </c>
      <c r="K14" s="148">
        <v>1040</v>
      </c>
      <c r="L14" s="148">
        <v>2</v>
      </c>
      <c r="M14" s="148">
        <v>5.34</v>
      </c>
      <c r="N14" s="150">
        <f t="shared" si="1"/>
        <v>11107.2</v>
      </c>
      <c r="O14" s="8" t="s">
        <v>39</v>
      </c>
      <c r="P14" s="8" t="s">
        <v>40</v>
      </c>
      <c r="Q14" s="8">
        <v>0.79</v>
      </c>
      <c r="R14" s="8" t="s">
        <v>251</v>
      </c>
      <c r="S14" s="128">
        <v>2844</v>
      </c>
      <c r="T14" s="128">
        <v>1</v>
      </c>
      <c r="U14" s="128">
        <v>2</v>
      </c>
      <c r="V14" s="152">
        <f t="shared" si="2"/>
        <v>5688</v>
      </c>
    </row>
    <row r="15" spans="1:22">
      <c r="A15" s="8" t="s">
        <v>39</v>
      </c>
      <c r="B15" s="8" t="s">
        <v>41</v>
      </c>
      <c r="C15" s="8"/>
      <c r="D15" s="8"/>
      <c r="E15" s="38">
        <v>0</v>
      </c>
      <c r="F15" s="38">
        <v>2</v>
      </c>
      <c r="G15" s="38">
        <v>5.34</v>
      </c>
      <c r="H15" s="145">
        <f t="shared" si="0"/>
        <v>0</v>
      </c>
      <c r="I15" s="8"/>
      <c r="J15" s="8"/>
      <c r="K15" s="148">
        <v>0</v>
      </c>
      <c r="L15" s="148">
        <v>2</v>
      </c>
      <c r="M15" s="148">
        <v>5.34</v>
      </c>
      <c r="N15" s="150">
        <f t="shared" si="1"/>
        <v>0</v>
      </c>
      <c r="O15" s="8" t="s">
        <v>39</v>
      </c>
      <c r="P15" s="8" t="s">
        <v>41</v>
      </c>
      <c r="Q15" s="8">
        <v>0.22</v>
      </c>
      <c r="R15" s="8" t="s">
        <v>252</v>
      </c>
      <c r="S15" s="128">
        <v>924</v>
      </c>
      <c r="T15" s="128">
        <v>1</v>
      </c>
      <c r="U15" s="128">
        <v>2</v>
      </c>
      <c r="V15" s="152">
        <f t="shared" si="2"/>
        <v>1848</v>
      </c>
    </row>
    <row r="16" spans="1:22">
      <c r="A16" s="8" t="s">
        <v>42</v>
      </c>
      <c r="B16" s="8" t="s">
        <v>43</v>
      </c>
      <c r="C16" s="8"/>
      <c r="D16" s="8"/>
      <c r="E16" s="38">
        <v>0</v>
      </c>
      <c r="F16" s="38">
        <v>2</v>
      </c>
      <c r="G16" s="38">
        <v>5.34</v>
      </c>
      <c r="H16" s="145">
        <f t="shared" si="0"/>
        <v>0</v>
      </c>
      <c r="I16" s="8">
        <v>0.33</v>
      </c>
      <c r="J16" s="8" t="s">
        <v>204</v>
      </c>
      <c r="K16" s="148">
        <v>2310</v>
      </c>
      <c r="L16" s="148">
        <v>2</v>
      </c>
      <c r="M16" s="148">
        <v>5.34</v>
      </c>
      <c r="N16" s="150">
        <f t="shared" si="1"/>
        <v>24670.799999999999</v>
      </c>
      <c r="O16" s="8" t="s">
        <v>42</v>
      </c>
      <c r="P16" s="8" t="s">
        <v>43</v>
      </c>
      <c r="Q16" s="8">
        <v>0.33</v>
      </c>
      <c r="R16" s="8" t="s">
        <v>253</v>
      </c>
      <c r="S16" s="128">
        <v>990</v>
      </c>
      <c r="T16" s="128">
        <v>1</v>
      </c>
      <c r="U16" s="128">
        <v>2</v>
      </c>
      <c r="V16" s="152">
        <f t="shared" si="2"/>
        <v>1980</v>
      </c>
    </row>
    <row r="17" spans="1:22">
      <c r="A17" s="8" t="s">
        <v>42</v>
      </c>
      <c r="B17" s="8" t="s">
        <v>44</v>
      </c>
      <c r="C17" s="8"/>
      <c r="D17" s="8"/>
      <c r="E17" s="38">
        <v>0</v>
      </c>
      <c r="F17" s="38">
        <v>2</v>
      </c>
      <c r="G17" s="38">
        <v>5.34</v>
      </c>
      <c r="H17" s="145">
        <f t="shared" si="0"/>
        <v>0</v>
      </c>
      <c r="I17" s="8">
        <v>0.2</v>
      </c>
      <c r="J17" s="8" t="s">
        <v>204</v>
      </c>
      <c r="K17" s="148">
        <v>1400</v>
      </c>
      <c r="L17" s="148">
        <v>2</v>
      </c>
      <c r="M17" s="148">
        <v>5.34</v>
      </c>
      <c r="N17" s="150">
        <f t="shared" si="1"/>
        <v>14952</v>
      </c>
      <c r="O17" s="8"/>
      <c r="P17" s="8" t="s">
        <v>44</v>
      </c>
      <c r="Q17" s="8">
        <v>0.2</v>
      </c>
      <c r="R17" s="8" t="s">
        <v>253</v>
      </c>
      <c r="S17" s="128">
        <v>600</v>
      </c>
      <c r="T17" s="128">
        <v>1</v>
      </c>
      <c r="U17" s="128">
        <v>2</v>
      </c>
      <c r="V17" s="152">
        <f t="shared" si="2"/>
        <v>1200</v>
      </c>
    </row>
    <row r="18" spans="1:22">
      <c r="A18" s="8" t="s">
        <v>42</v>
      </c>
      <c r="B18" s="8" t="s">
        <v>45</v>
      </c>
      <c r="C18" s="8"/>
      <c r="D18" s="8"/>
      <c r="E18" s="38">
        <v>0</v>
      </c>
      <c r="F18" s="38">
        <v>2</v>
      </c>
      <c r="G18" s="38">
        <v>5.34</v>
      </c>
      <c r="H18" s="145">
        <f t="shared" si="0"/>
        <v>0</v>
      </c>
      <c r="I18" s="8"/>
      <c r="J18" s="8"/>
      <c r="K18" s="148">
        <v>0</v>
      </c>
      <c r="L18" s="148">
        <v>2</v>
      </c>
      <c r="M18" s="148">
        <v>5.34</v>
      </c>
      <c r="N18" s="150">
        <f t="shared" si="1"/>
        <v>0</v>
      </c>
      <c r="O18" s="8" t="s">
        <v>42</v>
      </c>
      <c r="P18" s="8" t="s">
        <v>45</v>
      </c>
      <c r="Q18" s="8"/>
      <c r="R18" s="8"/>
      <c r="S18" s="128">
        <v>0</v>
      </c>
      <c r="T18" s="128">
        <v>1</v>
      </c>
      <c r="U18" s="128">
        <v>2</v>
      </c>
      <c r="V18" s="152">
        <f t="shared" si="2"/>
        <v>0</v>
      </c>
    </row>
    <row r="19" spans="1:22">
      <c r="A19" s="8" t="s">
        <v>46</v>
      </c>
      <c r="B19" s="8" t="s">
        <v>47</v>
      </c>
      <c r="C19" s="8"/>
      <c r="D19" s="8"/>
      <c r="E19" s="38">
        <v>0</v>
      </c>
      <c r="F19" s="38">
        <v>2</v>
      </c>
      <c r="G19" s="38">
        <v>5.34</v>
      </c>
      <c r="H19" s="145">
        <f t="shared" si="0"/>
        <v>0</v>
      </c>
      <c r="I19" s="8">
        <v>0.36</v>
      </c>
      <c r="J19" s="8" t="s">
        <v>206</v>
      </c>
      <c r="K19" s="148">
        <v>2592</v>
      </c>
      <c r="L19" s="148">
        <v>2</v>
      </c>
      <c r="M19" s="148">
        <v>5.34</v>
      </c>
      <c r="N19" s="150">
        <f t="shared" si="1"/>
        <v>27682.560000000001</v>
      </c>
      <c r="O19" s="8" t="s">
        <v>46</v>
      </c>
      <c r="P19" s="8" t="s">
        <v>47</v>
      </c>
      <c r="Q19" s="8">
        <v>0.36</v>
      </c>
      <c r="R19" s="8" t="s">
        <v>253</v>
      </c>
      <c r="S19" s="128">
        <v>1080</v>
      </c>
      <c r="T19" s="128">
        <v>1</v>
      </c>
      <c r="U19" s="128">
        <v>2</v>
      </c>
      <c r="V19" s="152">
        <f t="shared" si="2"/>
        <v>2160</v>
      </c>
    </row>
    <row r="20" spans="1:22">
      <c r="A20" s="8" t="s">
        <v>46</v>
      </c>
      <c r="B20" s="8" t="s">
        <v>48</v>
      </c>
      <c r="C20" s="8"/>
      <c r="D20" s="8"/>
      <c r="E20" s="38">
        <v>0</v>
      </c>
      <c r="F20" s="38">
        <v>2</v>
      </c>
      <c r="G20" s="38">
        <v>5.34</v>
      </c>
      <c r="H20" s="145">
        <f t="shared" si="0"/>
        <v>0</v>
      </c>
      <c r="I20" s="8">
        <v>0.13</v>
      </c>
      <c r="J20" s="8" t="s">
        <v>206</v>
      </c>
      <c r="K20" s="148">
        <v>936</v>
      </c>
      <c r="L20" s="148">
        <v>2</v>
      </c>
      <c r="M20" s="148">
        <v>5.34</v>
      </c>
      <c r="N20" s="150">
        <f t="shared" si="1"/>
        <v>9996.48</v>
      </c>
      <c r="O20" s="8"/>
      <c r="P20" s="8" t="s">
        <v>48</v>
      </c>
      <c r="Q20" s="8">
        <v>0.13</v>
      </c>
      <c r="R20" s="8" t="s">
        <v>253</v>
      </c>
      <c r="S20" s="128">
        <v>390</v>
      </c>
      <c r="T20" s="128">
        <v>1</v>
      </c>
      <c r="U20" s="128">
        <v>2</v>
      </c>
      <c r="V20" s="152">
        <f t="shared" si="2"/>
        <v>780</v>
      </c>
    </row>
    <row r="21" spans="1:22">
      <c r="A21" s="8" t="s">
        <v>46</v>
      </c>
      <c r="B21" s="8" t="s">
        <v>50</v>
      </c>
      <c r="C21" s="8">
        <v>77</v>
      </c>
      <c r="D21" s="8">
        <v>3.5</v>
      </c>
      <c r="E21" s="38">
        <v>269.5</v>
      </c>
      <c r="F21" s="38">
        <v>2</v>
      </c>
      <c r="G21" s="38">
        <v>5.34</v>
      </c>
      <c r="H21" s="145">
        <f t="shared" si="0"/>
        <v>2878.26</v>
      </c>
      <c r="I21" s="8"/>
      <c r="J21" s="8"/>
      <c r="K21" s="148">
        <v>0</v>
      </c>
      <c r="L21" s="148">
        <v>2</v>
      </c>
      <c r="M21" s="148">
        <v>5.34</v>
      </c>
      <c r="N21" s="150">
        <f t="shared" si="1"/>
        <v>0</v>
      </c>
      <c r="O21" s="8" t="s">
        <v>49</v>
      </c>
      <c r="P21" s="8" t="s">
        <v>50</v>
      </c>
      <c r="Q21" s="8"/>
      <c r="R21" s="8"/>
      <c r="S21" s="128">
        <v>0</v>
      </c>
      <c r="T21" s="128">
        <v>1</v>
      </c>
      <c r="U21" s="128">
        <v>2</v>
      </c>
      <c r="V21" s="152">
        <f t="shared" si="2"/>
        <v>0</v>
      </c>
    </row>
    <row r="22" spans="1:22">
      <c r="A22" s="8" t="s">
        <v>46</v>
      </c>
      <c r="B22" s="8" t="s">
        <v>51</v>
      </c>
      <c r="C22" s="8">
        <v>20</v>
      </c>
      <c r="D22" s="8">
        <v>4</v>
      </c>
      <c r="E22" s="38">
        <v>80</v>
      </c>
      <c r="F22" s="38">
        <v>2</v>
      </c>
      <c r="G22" s="38">
        <v>5.34</v>
      </c>
      <c r="H22" s="145">
        <f t="shared" si="0"/>
        <v>854.4</v>
      </c>
      <c r="I22" s="8"/>
      <c r="J22" s="8"/>
      <c r="K22" s="148">
        <v>0</v>
      </c>
      <c r="L22" s="148">
        <v>2</v>
      </c>
      <c r="M22" s="148">
        <v>5.34</v>
      </c>
      <c r="N22" s="150">
        <f t="shared" si="1"/>
        <v>0</v>
      </c>
      <c r="O22" s="8"/>
      <c r="P22" s="8" t="s">
        <v>51</v>
      </c>
      <c r="Q22" s="8"/>
      <c r="R22" s="8"/>
      <c r="S22" s="128">
        <v>0</v>
      </c>
      <c r="T22" s="128">
        <v>1</v>
      </c>
      <c r="U22" s="128">
        <v>2</v>
      </c>
      <c r="V22" s="152">
        <f t="shared" si="2"/>
        <v>0</v>
      </c>
    </row>
    <row r="23" spans="1:22">
      <c r="A23" s="8" t="s">
        <v>52</v>
      </c>
      <c r="B23" s="8" t="s">
        <v>53</v>
      </c>
      <c r="C23" s="8">
        <v>20</v>
      </c>
      <c r="D23" s="8">
        <v>5</v>
      </c>
      <c r="E23" s="38">
        <v>100</v>
      </c>
      <c r="F23" s="38">
        <v>2</v>
      </c>
      <c r="G23" s="38">
        <v>5.34</v>
      </c>
      <c r="H23" s="145">
        <f t="shared" si="0"/>
        <v>1068</v>
      </c>
      <c r="I23" s="8"/>
      <c r="J23" s="8"/>
      <c r="K23" s="148">
        <v>0</v>
      </c>
      <c r="L23" s="148">
        <v>2</v>
      </c>
      <c r="M23" s="148">
        <v>5.34</v>
      </c>
      <c r="N23" s="150">
        <f t="shared" si="1"/>
        <v>0</v>
      </c>
      <c r="O23" s="8" t="s">
        <v>52</v>
      </c>
      <c r="P23" s="8" t="s">
        <v>53</v>
      </c>
      <c r="Q23" s="8"/>
      <c r="R23" s="8"/>
      <c r="S23" s="128">
        <v>0</v>
      </c>
      <c r="T23" s="128">
        <v>1</v>
      </c>
      <c r="U23" s="128">
        <v>2</v>
      </c>
      <c r="V23" s="152">
        <f t="shared" si="2"/>
        <v>0</v>
      </c>
    </row>
    <row r="24" spans="1:22">
      <c r="A24" s="8" t="s">
        <v>52</v>
      </c>
      <c r="B24" s="8" t="s">
        <v>368</v>
      </c>
      <c r="C24" s="8">
        <v>67</v>
      </c>
      <c r="D24" s="8">
        <v>7</v>
      </c>
      <c r="E24" s="38">
        <v>469</v>
      </c>
      <c r="F24" s="38">
        <v>2</v>
      </c>
      <c r="G24" s="38">
        <v>5.34</v>
      </c>
      <c r="H24" s="145">
        <f t="shared" si="0"/>
        <v>5008.92</v>
      </c>
      <c r="I24" s="8"/>
      <c r="J24" s="8"/>
      <c r="K24" s="148">
        <v>0</v>
      </c>
      <c r="L24" s="148">
        <v>2</v>
      </c>
      <c r="M24" s="148">
        <v>5.34</v>
      </c>
      <c r="N24" s="150">
        <f t="shared" si="1"/>
        <v>0</v>
      </c>
      <c r="O24" s="8"/>
      <c r="P24" s="8"/>
      <c r="Q24" s="8"/>
      <c r="R24" s="8"/>
      <c r="S24" s="128">
        <v>0</v>
      </c>
      <c r="T24" s="128">
        <v>1</v>
      </c>
      <c r="U24" s="128">
        <v>2</v>
      </c>
      <c r="V24" s="152">
        <f t="shared" si="2"/>
        <v>0</v>
      </c>
    </row>
    <row r="25" spans="1:22">
      <c r="A25" s="8" t="s">
        <v>54</v>
      </c>
      <c r="B25" s="8" t="s">
        <v>55</v>
      </c>
      <c r="C25" s="8">
        <v>36</v>
      </c>
      <c r="D25" s="8">
        <v>6.5</v>
      </c>
      <c r="E25" s="38">
        <v>234</v>
      </c>
      <c r="F25" s="38">
        <v>2</v>
      </c>
      <c r="G25" s="38">
        <v>5.34</v>
      </c>
      <c r="H25" s="145">
        <f t="shared" si="0"/>
        <v>2499.12</v>
      </c>
      <c r="I25" s="8"/>
      <c r="J25" s="8"/>
      <c r="K25" s="148">
        <v>0</v>
      </c>
      <c r="L25" s="148">
        <v>2</v>
      </c>
      <c r="M25" s="148">
        <v>5.34</v>
      </c>
      <c r="N25" s="150">
        <f t="shared" si="1"/>
        <v>0</v>
      </c>
      <c r="O25" s="8" t="s">
        <v>54</v>
      </c>
      <c r="P25" s="8" t="s">
        <v>55</v>
      </c>
      <c r="Q25" s="8"/>
      <c r="R25" s="8"/>
      <c r="S25" s="128">
        <v>0</v>
      </c>
      <c r="T25" s="128">
        <v>1</v>
      </c>
      <c r="U25" s="128">
        <v>2</v>
      </c>
      <c r="V25" s="152">
        <f t="shared" si="2"/>
        <v>0</v>
      </c>
    </row>
    <row r="26" spans="1:22">
      <c r="A26" s="8" t="s">
        <v>56</v>
      </c>
      <c r="B26" s="8" t="s">
        <v>57</v>
      </c>
      <c r="C26" s="8"/>
      <c r="D26" s="8"/>
      <c r="E26" s="38">
        <v>0</v>
      </c>
      <c r="F26" s="38">
        <v>2</v>
      </c>
      <c r="G26" s="38">
        <v>5.34</v>
      </c>
      <c r="H26" s="145">
        <f t="shared" si="0"/>
        <v>0</v>
      </c>
      <c r="I26" s="8">
        <v>21</v>
      </c>
      <c r="J26" s="8">
        <v>5</v>
      </c>
      <c r="K26" s="148">
        <v>105</v>
      </c>
      <c r="L26" s="148">
        <v>2</v>
      </c>
      <c r="M26" s="148">
        <v>5.34</v>
      </c>
      <c r="N26" s="150">
        <f t="shared" si="1"/>
        <v>1121.4000000000001</v>
      </c>
      <c r="O26" s="8" t="s">
        <v>56</v>
      </c>
      <c r="P26" s="8" t="s">
        <v>57</v>
      </c>
      <c r="Q26" s="8"/>
      <c r="R26" s="8"/>
      <c r="S26" s="128">
        <v>0</v>
      </c>
      <c r="T26" s="128">
        <v>1</v>
      </c>
      <c r="U26" s="128">
        <v>2</v>
      </c>
      <c r="V26" s="152">
        <f t="shared" si="2"/>
        <v>0</v>
      </c>
    </row>
    <row r="27" spans="1:22">
      <c r="A27" s="8" t="s">
        <v>58</v>
      </c>
      <c r="B27" s="8" t="s">
        <v>59</v>
      </c>
      <c r="C27" s="8">
        <v>50</v>
      </c>
      <c r="D27" s="8">
        <v>6</v>
      </c>
      <c r="E27" s="38">
        <v>300</v>
      </c>
      <c r="F27" s="38">
        <v>2</v>
      </c>
      <c r="G27" s="38">
        <v>5.34</v>
      </c>
      <c r="H27" s="145">
        <f t="shared" si="0"/>
        <v>3204</v>
      </c>
      <c r="I27" s="8"/>
      <c r="J27" s="8"/>
      <c r="K27" s="148">
        <v>0</v>
      </c>
      <c r="L27" s="148">
        <v>2</v>
      </c>
      <c r="M27" s="148">
        <v>5.34</v>
      </c>
      <c r="N27" s="150">
        <f t="shared" si="1"/>
        <v>0</v>
      </c>
      <c r="O27" s="8" t="s">
        <v>58</v>
      </c>
      <c r="P27" s="8" t="s">
        <v>59</v>
      </c>
      <c r="Q27" s="8"/>
      <c r="R27" s="8"/>
      <c r="S27" s="128">
        <v>0</v>
      </c>
      <c r="T27" s="128">
        <v>1</v>
      </c>
      <c r="U27" s="128">
        <v>2</v>
      </c>
      <c r="V27" s="152">
        <f t="shared" si="2"/>
        <v>0</v>
      </c>
    </row>
    <row r="28" spans="1:22">
      <c r="A28" s="8" t="s">
        <v>58</v>
      </c>
      <c r="B28" s="8" t="s">
        <v>368</v>
      </c>
      <c r="C28" s="8"/>
      <c r="D28" s="8"/>
      <c r="E28" s="38">
        <v>0</v>
      </c>
      <c r="F28" s="38">
        <v>2</v>
      </c>
      <c r="G28" s="38">
        <v>5.34</v>
      </c>
      <c r="H28" s="145">
        <f t="shared" si="0"/>
        <v>0</v>
      </c>
      <c r="I28" s="8">
        <v>15</v>
      </c>
      <c r="J28" s="8">
        <v>26</v>
      </c>
      <c r="K28" s="148">
        <v>390</v>
      </c>
      <c r="L28" s="148">
        <v>2</v>
      </c>
      <c r="M28" s="148">
        <v>5.34</v>
      </c>
      <c r="N28" s="150">
        <f t="shared" si="1"/>
        <v>4165.2</v>
      </c>
      <c r="O28" s="8"/>
      <c r="P28" s="8"/>
      <c r="Q28" s="8"/>
      <c r="R28" s="8"/>
      <c r="S28" s="128">
        <v>0</v>
      </c>
      <c r="T28" s="128">
        <v>1</v>
      </c>
      <c r="U28" s="128">
        <v>2</v>
      </c>
      <c r="V28" s="152">
        <f t="shared" si="2"/>
        <v>0</v>
      </c>
    </row>
    <row r="29" spans="1:22">
      <c r="A29" s="8" t="s">
        <v>60</v>
      </c>
      <c r="B29" s="8" t="s">
        <v>61</v>
      </c>
      <c r="C29" s="8"/>
      <c r="D29" s="8"/>
      <c r="E29" s="38">
        <v>0</v>
      </c>
      <c r="F29" s="38">
        <v>2</v>
      </c>
      <c r="G29" s="38">
        <v>5.34</v>
      </c>
      <c r="H29" s="145">
        <f t="shared" si="0"/>
        <v>0</v>
      </c>
      <c r="I29" s="8">
        <v>0.69</v>
      </c>
      <c r="J29" s="8">
        <v>3.5</v>
      </c>
      <c r="K29" s="148">
        <v>2415</v>
      </c>
      <c r="L29" s="148">
        <v>2</v>
      </c>
      <c r="M29" s="148">
        <v>5.34</v>
      </c>
      <c r="N29" s="150">
        <f t="shared" si="1"/>
        <v>25792.2</v>
      </c>
      <c r="O29" s="8" t="s">
        <v>60</v>
      </c>
      <c r="P29" s="8" t="s">
        <v>61</v>
      </c>
      <c r="Q29" s="8">
        <v>0.69</v>
      </c>
      <c r="R29" s="8" t="s">
        <v>253</v>
      </c>
      <c r="S29" s="128">
        <v>2070</v>
      </c>
      <c r="T29" s="128">
        <v>1</v>
      </c>
      <c r="U29" s="128">
        <v>2</v>
      </c>
      <c r="V29" s="152">
        <f t="shared" si="2"/>
        <v>4140</v>
      </c>
    </row>
    <row r="30" spans="1:22">
      <c r="A30" s="8" t="s">
        <v>62</v>
      </c>
      <c r="B30" s="8" t="s">
        <v>63</v>
      </c>
      <c r="C30" s="8">
        <v>70</v>
      </c>
      <c r="D30" s="8">
        <v>5</v>
      </c>
      <c r="E30" s="38">
        <v>350</v>
      </c>
      <c r="F30" s="38">
        <v>2</v>
      </c>
      <c r="G30" s="38">
        <v>5.34</v>
      </c>
      <c r="H30" s="145">
        <f t="shared" si="0"/>
        <v>3738</v>
      </c>
      <c r="I30" s="8"/>
      <c r="J30" s="8"/>
      <c r="K30" s="148">
        <v>0</v>
      </c>
      <c r="L30" s="148">
        <v>2</v>
      </c>
      <c r="M30" s="148">
        <v>5.34</v>
      </c>
      <c r="N30" s="150">
        <f t="shared" si="1"/>
        <v>0</v>
      </c>
      <c r="O30" s="8" t="s">
        <v>62</v>
      </c>
      <c r="P30" s="8" t="s">
        <v>63</v>
      </c>
      <c r="Q30" s="8"/>
      <c r="R30" s="8"/>
      <c r="S30" s="128">
        <v>0</v>
      </c>
      <c r="T30" s="128">
        <v>1</v>
      </c>
      <c r="U30" s="128">
        <v>2</v>
      </c>
      <c r="V30" s="152">
        <f t="shared" si="2"/>
        <v>0</v>
      </c>
    </row>
    <row r="31" spans="1:22">
      <c r="A31" s="8" t="s">
        <v>62</v>
      </c>
      <c r="B31" s="8" t="s">
        <v>368</v>
      </c>
      <c r="C31" s="8">
        <v>20</v>
      </c>
      <c r="D31" s="8">
        <v>6</v>
      </c>
      <c r="E31" s="38">
        <v>120</v>
      </c>
      <c r="F31" s="38">
        <v>2</v>
      </c>
      <c r="G31" s="38">
        <v>5.34</v>
      </c>
      <c r="H31" s="145">
        <f t="shared" si="0"/>
        <v>1281.5999999999999</v>
      </c>
      <c r="I31" s="8"/>
      <c r="J31" s="8"/>
      <c r="K31" s="148">
        <v>0</v>
      </c>
      <c r="L31" s="148">
        <v>2</v>
      </c>
      <c r="M31" s="148">
        <v>5.34</v>
      </c>
      <c r="N31" s="150">
        <f t="shared" si="1"/>
        <v>0</v>
      </c>
      <c r="O31" s="8"/>
      <c r="P31" s="8"/>
      <c r="Q31" s="8"/>
      <c r="R31" s="8"/>
      <c r="S31" s="128">
        <v>0</v>
      </c>
      <c r="T31" s="128">
        <v>1</v>
      </c>
      <c r="U31" s="128">
        <v>2</v>
      </c>
      <c r="V31" s="152">
        <f t="shared" si="2"/>
        <v>0</v>
      </c>
    </row>
    <row r="32" spans="1:22">
      <c r="A32" s="8" t="s">
        <v>64</v>
      </c>
      <c r="B32" s="8" t="s">
        <v>368</v>
      </c>
      <c r="C32" s="8">
        <v>40</v>
      </c>
      <c r="D32" s="8">
        <v>7</v>
      </c>
      <c r="E32" s="38">
        <v>280</v>
      </c>
      <c r="F32" s="38">
        <v>2</v>
      </c>
      <c r="G32" s="38">
        <v>5.34</v>
      </c>
      <c r="H32" s="145">
        <f t="shared" si="0"/>
        <v>2990.4</v>
      </c>
      <c r="I32" s="8"/>
      <c r="J32" s="8"/>
      <c r="K32" s="148">
        <v>0</v>
      </c>
      <c r="L32" s="148">
        <v>2</v>
      </c>
      <c r="M32" s="148">
        <v>5.34</v>
      </c>
      <c r="N32" s="150">
        <f t="shared" si="1"/>
        <v>0</v>
      </c>
      <c r="O32" s="8" t="s">
        <v>64</v>
      </c>
      <c r="P32" s="8"/>
      <c r="Q32" s="8"/>
      <c r="R32" s="8"/>
      <c r="S32" s="128">
        <v>0</v>
      </c>
      <c r="T32" s="128">
        <v>1</v>
      </c>
      <c r="U32" s="128">
        <v>2</v>
      </c>
      <c r="V32" s="152">
        <f t="shared" si="2"/>
        <v>0</v>
      </c>
    </row>
    <row r="33" spans="1:22">
      <c r="A33" s="8" t="s">
        <v>64</v>
      </c>
      <c r="B33" s="8" t="s">
        <v>368</v>
      </c>
      <c r="C33" s="8">
        <v>65</v>
      </c>
      <c r="D33" s="8">
        <v>2.5</v>
      </c>
      <c r="E33" s="38">
        <v>162.5</v>
      </c>
      <c r="F33" s="38">
        <v>2</v>
      </c>
      <c r="G33" s="38">
        <v>5.34</v>
      </c>
      <c r="H33" s="145">
        <f t="shared" si="0"/>
        <v>1735.5</v>
      </c>
      <c r="I33" s="8"/>
      <c r="J33" s="8"/>
      <c r="K33" s="148">
        <v>0</v>
      </c>
      <c r="L33" s="148">
        <v>2</v>
      </c>
      <c r="M33" s="148">
        <v>5.34</v>
      </c>
      <c r="N33" s="150">
        <f t="shared" si="1"/>
        <v>0</v>
      </c>
      <c r="O33" s="8"/>
      <c r="P33" s="8"/>
      <c r="Q33" s="8"/>
      <c r="R33" s="8"/>
      <c r="S33" s="128">
        <v>0</v>
      </c>
      <c r="T33" s="128">
        <v>1</v>
      </c>
      <c r="U33" s="128">
        <v>2</v>
      </c>
      <c r="V33" s="152">
        <f t="shared" si="2"/>
        <v>0</v>
      </c>
    </row>
    <row r="34" spans="1:22">
      <c r="A34" s="8" t="s">
        <v>65</v>
      </c>
      <c r="B34" s="8" t="s">
        <v>66</v>
      </c>
      <c r="C34" s="8">
        <v>30</v>
      </c>
      <c r="D34" s="8">
        <v>11</v>
      </c>
      <c r="E34" s="38">
        <v>330</v>
      </c>
      <c r="F34" s="38">
        <v>2</v>
      </c>
      <c r="G34" s="38">
        <v>5.34</v>
      </c>
      <c r="H34" s="145">
        <f t="shared" si="0"/>
        <v>3524.4</v>
      </c>
      <c r="I34" s="8"/>
      <c r="J34" s="8"/>
      <c r="K34" s="148">
        <v>0</v>
      </c>
      <c r="L34" s="148">
        <v>2</v>
      </c>
      <c r="M34" s="148">
        <v>5.34</v>
      </c>
      <c r="N34" s="150">
        <f t="shared" si="1"/>
        <v>0</v>
      </c>
      <c r="O34" s="8" t="s">
        <v>65</v>
      </c>
      <c r="P34" s="8" t="s">
        <v>66</v>
      </c>
      <c r="Q34" s="8"/>
      <c r="R34" s="8"/>
      <c r="S34" s="128">
        <v>0</v>
      </c>
      <c r="T34" s="128">
        <v>1</v>
      </c>
      <c r="U34" s="128">
        <v>2</v>
      </c>
      <c r="V34" s="152">
        <f t="shared" si="2"/>
        <v>0</v>
      </c>
    </row>
    <row r="35" spans="1:22">
      <c r="A35" s="8" t="s">
        <v>65</v>
      </c>
      <c r="B35" s="8" t="s">
        <v>368</v>
      </c>
      <c r="C35" s="8">
        <v>25</v>
      </c>
      <c r="D35" s="8">
        <v>7.5</v>
      </c>
      <c r="E35" s="38">
        <v>187.5</v>
      </c>
      <c r="F35" s="38">
        <v>2</v>
      </c>
      <c r="G35" s="38">
        <v>5.34</v>
      </c>
      <c r="H35" s="145">
        <f t="shared" si="0"/>
        <v>2002.5</v>
      </c>
      <c r="I35" s="8"/>
      <c r="J35" s="8"/>
      <c r="K35" s="148">
        <v>0</v>
      </c>
      <c r="L35" s="148">
        <v>2</v>
      </c>
      <c r="M35" s="148">
        <v>5.34</v>
      </c>
      <c r="N35" s="150">
        <f t="shared" si="1"/>
        <v>0</v>
      </c>
      <c r="O35" s="8"/>
      <c r="P35" s="8"/>
      <c r="Q35" s="8"/>
      <c r="R35" s="8"/>
      <c r="S35" s="128">
        <v>0</v>
      </c>
      <c r="T35" s="128">
        <v>1</v>
      </c>
      <c r="U35" s="128">
        <v>2</v>
      </c>
      <c r="V35" s="152">
        <f t="shared" si="2"/>
        <v>0</v>
      </c>
    </row>
    <row r="36" spans="1:22">
      <c r="A36" s="8" t="s">
        <v>67</v>
      </c>
      <c r="B36" s="8" t="s">
        <v>68</v>
      </c>
      <c r="C36" s="8">
        <v>70</v>
      </c>
      <c r="D36" s="8">
        <v>17</v>
      </c>
      <c r="E36" s="38">
        <v>1190</v>
      </c>
      <c r="F36" s="38">
        <v>2</v>
      </c>
      <c r="G36" s="38">
        <v>5.34</v>
      </c>
      <c r="H36" s="145">
        <f t="shared" si="0"/>
        <v>12709.2</v>
      </c>
      <c r="I36" s="8"/>
      <c r="J36" s="8"/>
      <c r="K36" s="148">
        <v>0</v>
      </c>
      <c r="L36" s="148">
        <v>2</v>
      </c>
      <c r="M36" s="148">
        <v>5.34</v>
      </c>
      <c r="N36" s="150">
        <f t="shared" si="1"/>
        <v>0</v>
      </c>
      <c r="O36" s="8" t="s">
        <v>67</v>
      </c>
      <c r="P36" s="8" t="s">
        <v>68</v>
      </c>
      <c r="Q36" s="8"/>
      <c r="R36" s="8"/>
      <c r="S36" s="128">
        <v>0</v>
      </c>
      <c r="T36" s="128">
        <v>1</v>
      </c>
      <c r="U36" s="128">
        <v>2</v>
      </c>
      <c r="V36" s="152">
        <f t="shared" si="2"/>
        <v>0</v>
      </c>
    </row>
    <row r="37" spans="1:22">
      <c r="A37" s="8" t="s">
        <v>67</v>
      </c>
      <c r="B37" s="8" t="s">
        <v>68</v>
      </c>
      <c r="C37" s="8">
        <v>15</v>
      </c>
      <c r="D37" s="8">
        <v>2</v>
      </c>
      <c r="E37" s="38">
        <v>30</v>
      </c>
      <c r="F37" s="38">
        <v>2</v>
      </c>
      <c r="G37" s="38">
        <v>5.34</v>
      </c>
      <c r="H37" s="145">
        <f t="shared" si="0"/>
        <v>320.39999999999998</v>
      </c>
      <c r="I37" s="8"/>
      <c r="J37" s="8"/>
      <c r="K37" s="148">
        <v>0</v>
      </c>
      <c r="L37" s="148">
        <v>2</v>
      </c>
      <c r="M37" s="148">
        <v>5.34</v>
      </c>
      <c r="N37" s="150">
        <f t="shared" si="1"/>
        <v>0</v>
      </c>
      <c r="O37" s="8"/>
      <c r="P37" s="8"/>
      <c r="Q37" s="8"/>
      <c r="R37" s="8"/>
      <c r="S37" s="128">
        <v>0</v>
      </c>
      <c r="T37" s="128">
        <v>1</v>
      </c>
      <c r="U37" s="128">
        <v>2</v>
      </c>
      <c r="V37" s="152">
        <f t="shared" si="2"/>
        <v>0</v>
      </c>
    </row>
    <row r="38" spans="1:22">
      <c r="A38" s="8" t="s">
        <v>69</v>
      </c>
      <c r="B38" s="8" t="s">
        <v>70</v>
      </c>
      <c r="C38" s="8">
        <v>17</v>
      </c>
      <c r="D38" s="8">
        <v>5</v>
      </c>
      <c r="E38" s="38">
        <v>85</v>
      </c>
      <c r="F38" s="38">
        <v>2</v>
      </c>
      <c r="G38" s="38">
        <v>5.34</v>
      </c>
      <c r="H38" s="145">
        <f t="shared" si="0"/>
        <v>907.8</v>
      </c>
      <c r="I38" s="8"/>
      <c r="J38" s="8"/>
      <c r="K38" s="148">
        <v>0</v>
      </c>
      <c r="L38" s="148">
        <v>2</v>
      </c>
      <c r="M38" s="148">
        <v>5.34</v>
      </c>
      <c r="N38" s="150">
        <f t="shared" si="1"/>
        <v>0</v>
      </c>
      <c r="O38" s="8" t="s">
        <v>69</v>
      </c>
      <c r="P38" s="8" t="s">
        <v>70</v>
      </c>
      <c r="Q38" s="8"/>
      <c r="R38" s="8"/>
      <c r="S38" s="128">
        <v>0</v>
      </c>
      <c r="T38" s="128">
        <v>1</v>
      </c>
      <c r="U38" s="128">
        <v>2</v>
      </c>
      <c r="V38" s="152">
        <f t="shared" si="2"/>
        <v>0</v>
      </c>
    </row>
    <row r="39" spans="1:22">
      <c r="A39" s="8" t="s">
        <v>69</v>
      </c>
      <c r="B39" s="8" t="s">
        <v>70</v>
      </c>
      <c r="C39" s="8">
        <v>15</v>
      </c>
      <c r="D39" s="8">
        <v>4</v>
      </c>
      <c r="E39" s="38">
        <v>60</v>
      </c>
      <c r="F39" s="38">
        <v>2</v>
      </c>
      <c r="G39" s="38">
        <v>5.34</v>
      </c>
      <c r="H39" s="145">
        <f t="shared" si="0"/>
        <v>640.79999999999995</v>
      </c>
      <c r="I39" s="8"/>
      <c r="J39" s="8"/>
      <c r="K39" s="148">
        <v>0</v>
      </c>
      <c r="L39" s="148">
        <v>2</v>
      </c>
      <c r="M39" s="148">
        <v>5.34</v>
      </c>
      <c r="N39" s="150">
        <f t="shared" si="1"/>
        <v>0</v>
      </c>
      <c r="O39" s="8"/>
      <c r="P39" s="8"/>
      <c r="Q39" s="8"/>
      <c r="R39" s="8"/>
      <c r="S39" s="128">
        <v>0</v>
      </c>
      <c r="T39" s="128">
        <v>1</v>
      </c>
      <c r="U39" s="128">
        <v>2</v>
      </c>
      <c r="V39" s="152">
        <f t="shared" si="2"/>
        <v>0</v>
      </c>
    </row>
    <row r="40" spans="1:22">
      <c r="A40" s="8" t="s">
        <v>69</v>
      </c>
      <c r="B40" s="8" t="s">
        <v>70</v>
      </c>
      <c r="C40" s="8">
        <v>14</v>
      </c>
      <c r="D40" s="8">
        <v>5</v>
      </c>
      <c r="E40" s="38">
        <v>70</v>
      </c>
      <c r="F40" s="38">
        <v>2</v>
      </c>
      <c r="G40" s="38">
        <v>5.34</v>
      </c>
      <c r="H40" s="145">
        <f t="shared" si="0"/>
        <v>747.6</v>
      </c>
      <c r="I40" s="8"/>
      <c r="J40" s="8"/>
      <c r="K40" s="148">
        <v>0</v>
      </c>
      <c r="L40" s="148">
        <v>2</v>
      </c>
      <c r="M40" s="148">
        <v>5.34</v>
      </c>
      <c r="N40" s="150">
        <f t="shared" si="1"/>
        <v>0</v>
      </c>
      <c r="O40" s="8"/>
      <c r="P40" s="8"/>
      <c r="Q40" s="8"/>
      <c r="R40" s="8"/>
      <c r="S40" s="128">
        <v>0</v>
      </c>
      <c r="T40" s="128">
        <v>1</v>
      </c>
      <c r="U40" s="128">
        <v>2</v>
      </c>
      <c r="V40" s="152">
        <f t="shared" si="2"/>
        <v>0</v>
      </c>
    </row>
    <row r="41" spans="1:22">
      <c r="A41" s="8" t="s">
        <v>71</v>
      </c>
      <c r="B41" s="8" t="s">
        <v>72</v>
      </c>
      <c r="C41" s="8"/>
      <c r="D41" s="8"/>
      <c r="E41" s="38">
        <v>0</v>
      </c>
      <c r="F41" s="38">
        <v>2</v>
      </c>
      <c r="G41" s="38">
        <v>5.34</v>
      </c>
      <c r="H41" s="145">
        <f t="shared" si="0"/>
        <v>0</v>
      </c>
      <c r="I41" s="8"/>
      <c r="J41" s="8"/>
      <c r="K41" s="148">
        <v>0</v>
      </c>
      <c r="L41" s="148">
        <v>2</v>
      </c>
      <c r="M41" s="148">
        <v>5.34</v>
      </c>
      <c r="N41" s="150">
        <f t="shared" si="1"/>
        <v>0</v>
      </c>
      <c r="O41" s="8" t="s">
        <v>71</v>
      </c>
      <c r="P41" s="8" t="s">
        <v>72</v>
      </c>
      <c r="Q41" s="8">
        <v>0.2</v>
      </c>
      <c r="R41" s="8" t="s">
        <v>254</v>
      </c>
      <c r="S41" s="128">
        <v>200</v>
      </c>
      <c r="T41" s="128">
        <v>1</v>
      </c>
      <c r="U41" s="128">
        <v>2</v>
      </c>
      <c r="V41" s="152">
        <f t="shared" si="2"/>
        <v>400</v>
      </c>
    </row>
    <row r="42" spans="1:22">
      <c r="A42" s="8" t="s">
        <v>73</v>
      </c>
      <c r="B42" s="8" t="s">
        <v>74</v>
      </c>
      <c r="C42" s="8"/>
      <c r="D42" s="8"/>
      <c r="E42" s="38">
        <v>0</v>
      </c>
      <c r="F42" s="38">
        <v>2</v>
      </c>
      <c r="G42" s="38">
        <v>5.34</v>
      </c>
      <c r="H42" s="145">
        <f t="shared" si="0"/>
        <v>0</v>
      </c>
      <c r="I42" s="8"/>
      <c r="J42" s="8"/>
      <c r="K42" s="148">
        <v>0</v>
      </c>
      <c r="L42" s="148">
        <v>2</v>
      </c>
      <c r="M42" s="148">
        <v>5.34</v>
      </c>
      <c r="N42" s="150">
        <f t="shared" si="1"/>
        <v>0</v>
      </c>
      <c r="O42" s="8" t="s">
        <v>73</v>
      </c>
      <c r="P42" s="8" t="s">
        <v>74</v>
      </c>
      <c r="Q42" s="8">
        <v>0.2</v>
      </c>
      <c r="R42" s="8" t="s">
        <v>254</v>
      </c>
      <c r="S42" s="128">
        <v>200</v>
      </c>
      <c r="T42" s="128">
        <v>1</v>
      </c>
      <c r="U42" s="128">
        <v>2</v>
      </c>
      <c r="V42" s="152">
        <f t="shared" si="2"/>
        <v>400</v>
      </c>
    </row>
    <row r="43" spans="1:22">
      <c r="A43" s="8" t="s">
        <v>75</v>
      </c>
      <c r="B43" s="8" t="s">
        <v>76</v>
      </c>
      <c r="C43" s="8"/>
      <c r="D43" s="8"/>
      <c r="E43" s="38">
        <v>0</v>
      </c>
      <c r="F43" s="38">
        <v>2</v>
      </c>
      <c r="G43" s="38">
        <v>5.34</v>
      </c>
      <c r="H43" s="145">
        <f t="shared" si="0"/>
        <v>0</v>
      </c>
      <c r="I43" s="8">
        <v>0.47</v>
      </c>
      <c r="J43" s="8" t="s">
        <v>207</v>
      </c>
      <c r="K43" s="148">
        <v>3760</v>
      </c>
      <c r="L43" s="148">
        <v>2</v>
      </c>
      <c r="M43" s="148">
        <v>5.34</v>
      </c>
      <c r="N43" s="150">
        <f t="shared" si="1"/>
        <v>40156.800000000003</v>
      </c>
      <c r="O43" s="8" t="s">
        <v>75</v>
      </c>
      <c r="P43" s="8" t="s">
        <v>76</v>
      </c>
      <c r="Q43" s="8">
        <v>0.47</v>
      </c>
      <c r="R43" s="8" t="s">
        <v>255</v>
      </c>
      <c r="S43" s="128">
        <v>2162</v>
      </c>
      <c r="T43" s="128">
        <v>1</v>
      </c>
      <c r="U43" s="128">
        <v>2</v>
      </c>
      <c r="V43" s="152">
        <f t="shared" si="2"/>
        <v>4324</v>
      </c>
    </row>
    <row r="44" spans="1:22">
      <c r="A44" s="8" t="s">
        <v>77</v>
      </c>
      <c r="B44" s="8" t="s">
        <v>78</v>
      </c>
      <c r="C44" s="8"/>
      <c r="D44" s="8"/>
      <c r="E44" s="38">
        <v>0</v>
      </c>
      <c r="F44" s="38">
        <v>2</v>
      </c>
      <c r="G44" s="38">
        <v>5.34</v>
      </c>
      <c r="H44" s="145">
        <f t="shared" si="0"/>
        <v>0</v>
      </c>
      <c r="I44" s="8">
        <v>0.2</v>
      </c>
      <c r="J44" s="8">
        <v>2.7</v>
      </c>
      <c r="K44" s="148">
        <v>540</v>
      </c>
      <c r="L44" s="148">
        <v>2</v>
      </c>
      <c r="M44" s="148">
        <v>5.34</v>
      </c>
      <c r="N44" s="150">
        <f t="shared" si="1"/>
        <v>5767.2</v>
      </c>
      <c r="O44" s="8" t="s">
        <v>77</v>
      </c>
      <c r="P44" s="8" t="s">
        <v>78</v>
      </c>
      <c r="Q44" s="8">
        <v>0.2</v>
      </c>
      <c r="R44" s="8">
        <v>1.5</v>
      </c>
      <c r="S44" s="128">
        <v>300</v>
      </c>
      <c r="T44" s="128">
        <v>1</v>
      </c>
      <c r="U44" s="128">
        <v>2</v>
      </c>
      <c r="V44" s="152">
        <f t="shared" si="2"/>
        <v>600</v>
      </c>
    </row>
    <row r="45" spans="1:22">
      <c r="A45" s="8"/>
      <c r="B45" s="8" t="s">
        <v>79</v>
      </c>
      <c r="C45" s="8"/>
      <c r="D45" s="8"/>
      <c r="E45" s="38">
        <v>0</v>
      </c>
      <c r="F45" s="38">
        <v>2</v>
      </c>
      <c r="G45" s="38">
        <v>5.34</v>
      </c>
      <c r="H45" s="145">
        <f t="shared" si="0"/>
        <v>0</v>
      </c>
      <c r="I45" s="8"/>
      <c r="J45" s="8"/>
      <c r="K45" s="148">
        <v>0</v>
      </c>
      <c r="L45" s="148">
        <v>2</v>
      </c>
      <c r="M45" s="148">
        <v>5.34</v>
      </c>
      <c r="N45" s="150">
        <f t="shared" si="1"/>
        <v>0</v>
      </c>
      <c r="O45" s="8"/>
      <c r="P45" s="8" t="s">
        <v>79</v>
      </c>
      <c r="Q45" s="8">
        <v>0.34</v>
      </c>
      <c r="R45" s="8" t="s">
        <v>253</v>
      </c>
      <c r="S45" s="128">
        <v>1020</v>
      </c>
      <c r="T45" s="128">
        <v>1</v>
      </c>
      <c r="U45" s="128">
        <v>2</v>
      </c>
      <c r="V45" s="152">
        <f t="shared" si="2"/>
        <v>2040</v>
      </c>
    </row>
    <row r="46" spans="1:22">
      <c r="A46" s="8" t="s">
        <v>80</v>
      </c>
      <c r="B46" s="8" t="s">
        <v>81</v>
      </c>
      <c r="C46" s="8"/>
      <c r="D46" s="8"/>
      <c r="E46" s="38">
        <v>0</v>
      </c>
      <c r="F46" s="38">
        <v>2</v>
      </c>
      <c r="G46" s="38">
        <v>5.34</v>
      </c>
      <c r="H46" s="145">
        <f t="shared" si="0"/>
        <v>0</v>
      </c>
      <c r="I46" s="8"/>
      <c r="J46" s="8"/>
      <c r="K46" s="148">
        <v>0</v>
      </c>
      <c r="L46" s="148">
        <v>2</v>
      </c>
      <c r="M46" s="148">
        <v>5.34</v>
      </c>
      <c r="N46" s="150">
        <f t="shared" si="1"/>
        <v>0</v>
      </c>
      <c r="O46" s="8" t="s">
        <v>80</v>
      </c>
      <c r="P46" s="8" t="s">
        <v>81</v>
      </c>
      <c r="Q46" s="8">
        <v>0.4</v>
      </c>
      <c r="R46" s="8" t="s">
        <v>256</v>
      </c>
      <c r="S46" s="128">
        <v>800</v>
      </c>
      <c r="T46" s="128">
        <v>1</v>
      </c>
      <c r="U46" s="128">
        <v>2</v>
      </c>
      <c r="V46" s="152">
        <f t="shared" si="2"/>
        <v>1600</v>
      </c>
    </row>
    <row r="47" spans="1:22">
      <c r="A47" s="8" t="s">
        <v>82</v>
      </c>
      <c r="B47" s="8" t="s">
        <v>61</v>
      </c>
      <c r="C47" s="8">
        <v>0.61</v>
      </c>
      <c r="D47" s="8" t="s">
        <v>208</v>
      </c>
      <c r="E47" s="38">
        <v>2440</v>
      </c>
      <c r="F47" s="38">
        <v>2</v>
      </c>
      <c r="G47" s="38">
        <v>5.34</v>
      </c>
      <c r="H47" s="145">
        <f t="shared" si="0"/>
        <v>26059.200000000001</v>
      </c>
      <c r="I47" s="8">
        <v>0.61</v>
      </c>
      <c r="J47" s="8" t="s">
        <v>208</v>
      </c>
      <c r="K47" s="148">
        <v>2440</v>
      </c>
      <c r="L47" s="148">
        <v>2</v>
      </c>
      <c r="M47" s="148">
        <v>5.34</v>
      </c>
      <c r="N47" s="150">
        <f t="shared" si="1"/>
        <v>26059.200000000001</v>
      </c>
      <c r="O47" s="8" t="s">
        <v>82</v>
      </c>
      <c r="P47" s="8" t="s">
        <v>61</v>
      </c>
      <c r="Q47" s="8">
        <v>0.66</v>
      </c>
      <c r="R47" s="8" t="s">
        <v>257</v>
      </c>
      <c r="S47" s="128">
        <v>2310</v>
      </c>
      <c r="T47" s="128">
        <v>1</v>
      </c>
      <c r="U47" s="128">
        <v>2</v>
      </c>
      <c r="V47" s="152">
        <f t="shared" si="2"/>
        <v>4620</v>
      </c>
    </row>
    <row r="48" spans="1:22">
      <c r="A48" s="8" t="s">
        <v>83</v>
      </c>
      <c r="B48" s="8" t="s">
        <v>84</v>
      </c>
      <c r="C48" s="8"/>
      <c r="D48" s="8"/>
      <c r="E48" s="38">
        <v>0</v>
      </c>
      <c r="F48" s="38">
        <v>2</v>
      </c>
      <c r="G48" s="38">
        <v>5.34</v>
      </c>
      <c r="H48" s="145">
        <f t="shared" si="0"/>
        <v>0</v>
      </c>
      <c r="I48" s="8">
        <v>0.14000000000000001</v>
      </c>
      <c r="J48" s="8">
        <v>9</v>
      </c>
      <c r="K48" s="148">
        <v>1260</v>
      </c>
      <c r="L48" s="148">
        <v>2</v>
      </c>
      <c r="M48" s="148">
        <v>5.34</v>
      </c>
      <c r="N48" s="150">
        <f t="shared" si="1"/>
        <v>13456.8</v>
      </c>
      <c r="O48" s="8" t="s">
        <v>83</v>
      </c>
      <c r="P48" s="8" t="s">
        <v>84</v>
      </c>
      <c r="Q48" s="8">
        <v>0.14000000000000001</v>
      </c>
      <c r="R48" s="8" t="s">
        <v>253</v>
      </c>
      <c r="S48" s="128">
        <v>420</v>
      </c>
      <c r="T48" s="128">
        <v>1</v>
      </c>
      <c r="U48" s="128">
        <v>2</v>
      </c>
      <c r="V48" s="152">
        <f t="shared" si="2"/>
        <v>840</v>
      </c>
    </row>
    <row r="49" spans="1:22">
      <c r="A49" s="8" t="s">
        <v>85</v>
      </c>
      <c r="B49" s="8" t="s">
        <v>86</v>
      </c>
      <c r="C49" s="8"/>
      <c r="D49" s="8"/>
      <c r="E49" s="38">
        <v>0</v>
      </c>
      <c r="F49" s="38">
        <v>2</v>
      </c>
      <c r="G49" s="38">
        <v>5.34</v>
      </c>
      <c r="H49" s="145">
        <f t="shared" si="0"/>
        <v>0</v>
      </c>
      <c r="I49" s="8"/>
      <c r="J49" s="8"/>
      <c r="K49" s="148">
        <v>0</v>
      </c>
      <c r="L49" s="148">
        <v>2</v>
      </c>
      <c r="M49" s="148">
        <v>5.34</v>
      </c>
      <c r="N49" s="150">
        <f t="shared" si="1"/>
        <v>0</v>
      </c>
      <c r="O49" s="8" t="s">
        <v>85</v>
      </c>
      <c r="P49" s="8" t="s">
        <v>86</v>
      </c>
      <c r="Q49" s="8">
        <v>0.7</v>
      </c>
      <c r="R49" s="8" t="s">
        <v>253</v>
      </c>
      <c r="S49" s="128">
        <v>2100</v>
      </c>
      <c r="T49" s="128">
        <v>1</v>
      </c>
      <c r="U49" s="128">
        <v>2</v>
      </c>
      <c r="V49" s="152">
        <f t="shared" si="2"/>
        <v>4200</v>
      </c>
    </row>
    <row r="50" spans="1:22">
      <c r="A50" s="8" t="s">
        <v>87</v>
      </c>
      <c r="B50" s="8" t="s">
        <v>86</v>
      </c>
      <c r="C50" s="8">
        <v>70</v>
      </c>
      <c r="D50" s="8">
        <v>5</v>
      </c>
      <c r="E50" s="38">
        <v>350</v>
      </c>
      <c r="F50" s="38">
        <v>2</v>
      </c>
      <c r="G50" s="38">
        <v>5.34</v>
      </c>
      <c r="H50" s="145">
        <f t="shared" si="0"/>
        <v>3738</v>
      </c>
      <c r="I50" s="8"/>
      <c r="J50" s="8"/>
      <c r="K50" s="148">
        <v>0</v>
      </c>
      <c r="L50" s="148">
        <v>2</v>
      </c>
      <c r="M50" s="148">
        <v>5.34</v>
      </c>
      <c r="N50" s="150">
        <f t="shared" si="1"/>
        <v>0</v>
      </c>
      <c r="O50" s="8" t="s">
        <v>87</v>
      </c>
      <c r="P50" s="8"/>
      <c r="Q50" s="8"/>
      <c r="R50" s="8"/>
      <c r="S50" s="128">
        <v>0</v>
      </c>
      <c r="T50" s="128">
        <v>1</v>
      </c>
      <c r="U50" s="128">
        <v>2</v>
      </c>
      <c r="V50" s="152">
        <f t="shared" si="2"/>
        <v>0</v>
      </c>
    </row>
    <row r="51" spans="1:22">
      <c r="A51" s="8" t="s">
        <v>87</v>
      </c>
      <c r="B51" s="8" t="s">
        <v>86</v>
      </c>
      <c r="C51" s="8">
        <v>40</v>
      </c>
      <c r="D51" s="8">
        <v>6</v>
      </c>
      <c r="E51" s="38">
        <v>240</v>
      </c>
      <c r="F51" s="38">
        <v>2</v>
      </c>
      <c r="G51" s="38">
        <v>5.34</v>
      </c>
      <c r="H51" s="145">
        <f t="shared" si="0"/>
        <v>2563.1999999999998</v>
      </c>
      <c r="I51" s="8"/>
      <c r="J51" s="8"/>
      <c r="K51" s="148">
        <v>0</v>
      </c>
      <c r="L51" s="148">
        <v>2</v>
      </c>
      <c r="M51" s="148">
        <v>5.34</v>
      </c>
      <c r="N51" s="150">
        <f t="shared" si="1"/>
        <v>0</v>
      </c>
      <c r="O51" s="8"/>
      <c r="P51" s="8"/>
      <c r="Q51" s="8"/>
      <c r="R51" s="8"/>
      <c r="S51" s="128">
        <v>0</v>
      </c>
      <c r="T51" s="128">
        <v>1</v>
      </c>
      <c r="U51" s="128">
        <v>2</v>
      </c>
      <c r="V51" s="152">
        <f t="shared" si="2"/>
        <v>0</v>
      </c>
    </row>
    <row r="52" spans="1:22">
      <c r="A52" s="8" t="s">
        <v>87</v>
      </c>
      <c r="B52" s="8" t="s">
        <v>88</v>
      </c>
      <c r="C52" s="8"/>
      <c r="D52" s="8"/>
      <c r="E52" s="38">
        <v>0</v>
      </c>
      <c r="F52" s="38">
        <v>2</v>
      </c>
      <c r="G52" s="38">
        <v>5.34</v>
      </c>
      <c r="H52" s="145">
        <f t="shared" si="0"/>
        <v>0</v>
      </c>
      <c r="I52" s="8">
        <v>27</v>
      </c>
      <c r="J52" s="8">
        <v>9</v>
      </c>
      <c r="K52" s="148">
        <v>243</v>
      </c>
      <c r="L52" s="148">
        <v>2</v>
      </c>
      <c r="M52" s="148">
        <v>5.34</v>
      </c>
      <c r="N52" s="150">
        <f t="shared" si="1"/>
        <v>2595.2399999999998</v>
      </c>
      <c r="O52" s="8"/>
      <c r="P52" s="8" t="s">
        <v>88</v>
      </c>
      <c r="Q52" s="8"/>
      <c r="R52" s="8"/>
      <c r="S52" s="128">
        <v>0</v>
      </c>
      <c r="T52" s="128">
        <v>1</v>
      </c>
      <c r="U52" s="128">
        <v>2</v>
      </c>
      <c r="V52" s="152">
        <f t="shared" si="2"/>
        <v>0</v>
      </c>
    </row>
    <row r="53" spans="1:22">
      <c r="A53" s="8" t="s">
        <v>89</v>
      </c>
      <c r="B53" s="8" t="s">
        <v>90</v>
      </c>
      <c r="C53" s="8"/>
      <c r="D53" s="8"/>
      <c r="E53" s="38">
        <v>0</v>
      </c>
      <c r="F53" s="38">
        <v>2</v>
      </c>
      <c r="G53" s="38">
        <v>5.34</v>
      </c>
      <c r="H53" s="145">
        <f t="shared" si="0"/>
        <v>0</v>
      </c>
      <c r="I53" s="8"/>
      <c r="J53" s="8"/>
      <c r="K53" s="148">
        <v>0</v>
      </c>
      <c r="L53" s="148">
        <v>2</v>
      </c>
      <c r="M53" s="148">
        <v>5.34</v>
      </c>
      <c r="N53" s="150">
        <f t="shared" si="1"/>
        <v>0</v>
      </c>
      <c r="O53" s="8" t="s">
        <v>89</v>
      </c>
      <c r="P53" s="8" t="s">
        <v>90</v>
      </c>
      <c r="Q53" s="8"/>
      <c r="R53" s="8"/>
      <c r="S53" s="128">
        <v>0</v>
      </c>
      <c r="T53" s="128">
        <v>1</v>
      </c>
      <c r="U53" s="128">
        <v>2</v>
      </c>
      <c r="V53" s="152">
        <f t="shared" si="2"/>
        <v>0</v>
      </c>
    </row>
    <row r="54" spans="1:22">
      <c r="A54" s="8" t="s">
        <v>91</v>
      </c>
      <c r="B54" s="8" t="s">
        <v>92</v>
      </c>
      <c r="C54" s="8"/>
      <c r="D54" s="8"/>
      <c r="E54" s="38">
        <v>0</v>
      </c>
      <c r="F54" s="38">
        <v>2</v>
      </c>
      <c r="G54" s="38">
        <v>5.34</v>
      </c>
      <c r="H54" s="145">
        <f t="shared" si="0"/>
        <v>0</v>
      </c>
      <c r="I54" s="8"/>
      <c r="J54" s="8"/>
      <c r="K54" s="148">
        <v>0</v>
      </c>
      <c r="L54" s="148">
        <v>2</v>
      </c>
      <c r="M54" s="148">
        <v>5.34</v>
      </c>
      <c r="N54" s="150">
        <f t="shared" si="1"/>
        <v>0</v>
      </c>
      <c r="O54" s="8" t="s">
        <v>91</v>
      </c>
      <c r="P54" s="8" t="s">
        <v>92</v>
      </c>
      <c r="Q54" s="8"/>
      <c r="R54" s="8"/>
      <c r="S54" s="128">
        <v>0</v>
      </c>
      <c r="T54" s="128">
        <v>1</v>
      </c>
      <c r="U54" s="128">
        <v>2</v>
      </c>
      <c r="V54" s="152">
        <f t="shared" si="2"/>
        <v>0</v>
      </c>
    </row>
    <row r="55" spans="1:22">
      <c r="A55" s="8" t="s">
        <v>93</v>
      </c>
      <c r="B55" s="8" t="s">
        <v>94</v>
      </c>
      <c r="C55" s="8"/>
      <c r="D55" s="8"/>
      <c r="E55" s="38">
        <v>0</v>
      </c>
      <c r="F55" s="38">
        <v>2</v>
      </c>
      <c r="G55" s="38">
        <v>5.34</v>
      </c>
      <c r="H55" s="145">
        <f t="shared" si="0"/>
        <v>0</v>
      </c>
      <c r="I55" s="8"/>
      <c r="J55" s="8"/>
      <c r="K55" s="148">
        <v>0</v>
      </c>
      <c r="L55" s="148">
        <v>2</v>
      </c>
      <c r="M55" s="148">
        <v>5.34</v>
      </c>
      <c r="N55" s="150">
        <f t="shared" si="1"/>
        <v>0</v>
      </c>
      <c r="O55" s="8" t="s">
        <v>93</v>
      </c>
      <c r="P55" s="8" t="s">
        <v>94</v>
      </c>
      <c r="Q55" s="8"/>
      <c r="R55" s="8"/>
      <c r="S55" s="128">
        <v>0</v>
      </c>
      <c r="T55" s="128">
        <v>1</v>
      </c>
      <c r="U55" s="128">
        <v>2</v>
      </c>
      <c r="V55" s="152">
        <f t="shared" si="2"/>
        <v>0</v>
      </c>
    </row>
    <row r="56" spans="1:22">
      <c r="A56" s="8" t="s">
        <v>95</v>
      </c>
      <c r="B56" s="8" t="s">
        <v>41</v>
      </c>
      <c r="C56" s="8"/>
      <c r="D56" s="8"/>
      <c r="E56" s="38">
        <v>0</v>
      </c>
      <c r="F56" s="38">
        <v>2</v>
      </c>
      <c r="G56" s="38">
        <v>5.34</v>
      </c>
      <c r="H56" s="145">
        <f t="shared" si="0"/>
        <v>0</v>
      </c>
      <c r="I56" s="8"/>
      <c r="J56" s="8"/>
      <c r="K56" s="148">
        <v>0</v>
      </c>
      <c r="L56" s="148">
        <v>2</v>
      </c>
      <c r="M56" s="148">
        <v>5.34</v>
      </c>
      <c r="N56" s="150">
        <f t="shared" si="1"/>
        <v>0</v>
      </c>
      <c r="O56" s="8" t="s">
        <v>95</v>
      </c>
      <c r="P56" s="8" t="s">
        <v>41</v>
      </c>
      <c r="Q56" s="8">
        <v>0.34</v>
      </c>
      <c r="R56" s="8" t="s">
        <v>258</v>
      </c>
      <c r="S56" s="128">
        <v>1700</v>
      </c>
      <c r="T56" s="128">
        <v>1</v>
      </c>
      <c r="U56" s="128">
        <v>2</v>
      </c>
      <c r="V56" s="152">
        <f t="shared" si="2"/>
        <v>3400</v>
      </c>
    </row>
    <row r="57" spans="1:22">
      <c r="A57" s="8" t="s">
        <v>96</v>
      </c>
      <c r="B57" s="8" t="s">
        <v>41</v>
      </c>
      <c r="C57" s="8"/>
      <c r="D57" s="8"/>
      <c r="E57" s="38">
        <v>0</v>
      </c>
      <c r="F57" s="38">
        <v>2</v>
      </c>
      <c r="G57" s="38">
        <v>5.34</v>
      </c>
      <c r="H57" s="145">
        <f t="shared" si="0"/>
        <v>0</v>
      </c>
      <c r="I57" s="8"/>
      <c r="J57" s="8"/>
      <c r="K57" s="148">
        <v>0</v>
      </c>
      <c r="L57" s="148">
        <v>2</v>
      </c>
      <c r="M57" s="148">
        <v>5.34</v>
      </c>
      <c r="N57" s="150">
        <f t="shared" si="1"/>
        <v>0</v>
      </c>
      <c r="O57" s="8" t="s">
        <v>96</v>
      </c>
      <c r="P57" s="8" t="s">
        <v>41</v>
      </c>
      <c r="Q57" s="8">
        <v>0.25</v>
      </c>
      <c r="R57" s="8" t="s">
        <v>259</v>
      </c>
      <c r="S57" s="128">
        <v>950</v>
      </c>
      <c r="T57" s="128">
        <v>1</v>
      </c>
      <c r="U57" s="128">
        <v>2</v>
      </c>
      <c r="V57" s="152">
        <f t="shared" si="2"/>
        <v>1900</v>
      </c>
    </row>
    <row r="58" spans="1:22">
      <c r="A58" s="8" t="s">
        <v>97</v>
      </c>
      <c r="B58" s="8" t="s">
        <v>98</v>
      </c>
      <c r="C58" s="8"/>
      <c r="D58" s="8"/>
      <c r="E58" s="38">
        <v>0</v>
      </c>
      <c r="F58" s="38">
        <v>2</v>
      </c>
      <c r="G58" s="38">
        <v>5.34</v>
      </c>
      <c r="H58" s="145">
        <f t="shared" si="0"/>
        <v>0</v>
      </c>
      <c r="I58" s="8"/>
      <c r="J58" s="8"/>
      <c r="K58" s="148">
        <v>0</v>
      </c>
      <c r="L58" s="148">
        <v>2</v>
      </c>
      <c r="M58" s="148">
        <v>5.34</v>
      </c>
      <c r="N58" s="150">
        <f t="shared" si="1"/>
        <v>0</v>
      </c>
      <c r="O58" s="8" t="s">
        <v>97</v>
      </c>
      <c r="P58" s="8" t="s">
        <v>98</v>
      </c>
      <c r="Q58" s="8">
        <v>0.39</v>
      </c>
      <c r="R58" s="8" t="s">
        <v>260</v>
      </c>
      <c r="S58" s="128">
        <v>2574</v>
      </c>
      <c r="T58" s="128">
        <v>1</v>
      </c>
      <c r="U58" s="128">
        <v>2</v>
      </c>
      <c r="V58" s="152">
        <f t="shared" si="2"/>
        <v>5148</v>
      </c>
    </row>
    <row r="59" spans="1:22">
      <c r="A59" s="8" t="s">
        <v>99</v>
      </c>
      <c r="B59" s="8" t="s">
        <v>100</v>
      </c>
      <c r="C59" s="8"/>
      <c r="D59" s="8"/>
      <c r="E59" s="38">
        <v>0</v>
      </c>
      <c r="F59" s="38">
        <v>2</v>
      </c>
      <c r="G59" s="38">
        <v>5.34</v>
      </c>
      <c r="H59" s="145">
        <f t="shared" si="0"/>
        <v>0</v>
      </c>
      <c r="I59" s="8"/>
      <c r="J59" s="8"/>
      <c r="K59" s="148">
        <v>0</v>
      </c>
      <c r="L59" s="148">
        <v>2</v>
      </c>
      <c r="M59" s="148">
        <v>5.34</v>
      </c>
      <c r="N59" s="150">
        <f t="shared" si="1"/>
        <v>0</v>
      </c>
      <c r="O59" s="8" t="s">
        <v>99</v>
      </c>
      <c r="P59" s="8" t="s">
        <v>100</v>
      </c>
      <c r="Q59" s="8">
        <v>0.61</v>
      </c>
      <c r="R59" s="8" t="s">
        <v>255</v>
      </c>
      <c r="S59" s="128">
        <v>2806</v>
      </c>
      <c r="T59" s="128">
        <v>1</v>
      </c>
      <c r="U59" s="128">
        <v>2</v>
      </c>
      <c r="V59" s="152">
        <f t="shared" si="2"/>
        <v>5612</v>
      </c>
    </row>
    <row r="60" spans="1:22">
      <c r="A60" s="8" t="s">
        <v>101</v>
      </c>
      <c r="B60" s="8" t="s">
        <v>98</v>
      </c>
      <c r="C60" s="8"/>
      <c r="D60" s="8"/>
      <c r="E60" s="38">
        <v>0</v>
      </c>
      <c r="F60" s="38">
        <v>2</v>
      </c>
      <c r="G60" s="38">
        <v>5.34</v>
      </c>
      <c r="H60" s="145">
        <f t="shared" si="0"/>
        <v>0</v>
      </c>
      <c r="I60" s="8"/>
      <c r="J60" s="8"/>
      <c r="K60" s="148">
        <v>0</v>
      </c>
      <c r="L60" s="148">
        <v>2</v>
      </c>
      <c r="M60" s="148">
        <v>5.34</v>
      </c>
      <c r="N60" s="150">
        <f t="shared" si="1"/>
        <v>0</v>
      </c>
      <c r="O60" s="8" t="s">
        <v>101</v>
      </c>
      <c r="P60" s="8" t="s">
        <v>98</v>
      </c>
      <c r="Q60" s="8">
        <v>0.37</v>
      </c>
      <c r="R60" s="8" t="s">
        <v>261</v>
      </c>
      <c r="S60" s="128">
        <v>2368</v>
      </c>
      <c r="T60" s="128">
        <v>1</v>
      </c>
      <c r="U60" s="128">
        <v>2</v>
      </c>
      <c r="V60" s="152">
        <f t="shared" si="2"/>
        <v>4736</v>
      </c>
    </row>
    <row r="61" spans="1:22">
      <c r="A61" s="8" t="s">
        <v>102</v>
      </c>
      <c r="B61" s="8" t="s">
        <v>103</v>
      </c>
      <c r="C61" s="8"/>
      <c r="D61" s="8"/>
      <c r="E61" s="38">
        <v>0</v>
      </c>
      <c r="F61" s="38">
        <v>2</v>
      </c>
      <c r="G61" s="38">
        <v>5.34</v>
      </c>
      <c r="H61" s="145">
        <f t="shared" si="0"/>
        <v>0</v>
      </c>
      <c r="I61" s="8"/>
      <c r="J61" s="8"/>
      <c r="K61" s="148">
        <v>0</v>
      </c>
      <c r="L61" s="148">
        <v>2</v>
      </c>
      <c r="M61" s="148">
        <v>5.34</v>
      </c>
      <c r="N61" s="150">
        <f t="shared" si="1"/>
        <v>0</v>
      </c>
      <c r="O61" s="8" t="s">
        <v>102</v>
      </c>
      <c r="P61" s="8" t="s">
        <v>103</v>
      </c>
      <c r="Q61" s="8">
        <v>0.35</v>
      </c>
      <c r="R61" s="8" t="s">
        <v>262</v>
      </c>
      <c r="S61" s="128">
        <v>2100</v>
      </c>
      <c r="T61" s="128">
        <v>1</v>
      </c>
      <c r="U61" s="128">
        <v>2</v>
      </c>
      <c r="V61" s="152">
        <f t="shared" si="2"/>
        <v>4200</v>
      </c>
    </row>
    <row r="62" spans="1:22">
      <c r="A62" s="8" t="s">
        <v>104</v>
      </c>
      <c r="B62" s="8" t="s">
        <v>105</v>
      </c>
      <c r="C62" s="8"/>
      <c r="D62" s="8"/>
      <c r="E62" s="38">
        <v>0</v>
      </c>
      <c r="F62" s="38">
        <v>2</v>
      </c>
      <c r="G62" s="38">
        <v>5.34</v>
      </c>
      <c r="H62" s="145">
        <f t="shared" si="0"/>
        <v>0</v>
      </c>
      <c r="I62" s="8"/>
      <c r="J62" s="8"/>
      <c r="K62" s="148">
        <v>0</v>
      </c>
      <c r="L62" s="148">
        <v>2</v>
      </c>
      <c r="M62" s="148">
        <v>5.34</v>
      </c>
      <c r="N62" s="150">
        <f t="shared" si="1"/>
        <v>0</v>
      </c>
      <c r="O62" s="8" t="s">
        <v>104</v>
      </c>
      <c r="P62" s="8" t="s">
        <v>105</v>
      </c>
      <c r="Q62" s="8">
        <v>0.6</v>
      </c>
      <c r="R62" s="8" t="s">
        <v>207</v>
      </c>
      <c r="S62" s="128">
        <v>4800</v>
      </c>
      <c r="T62" s="128">
        <v>1</v>
      </c>
      <c r="U62" s="128">
        <v>2</v>
      </c>
      <c r="V62" s="152">
        <f t="shared" si="2"/>
        <v>9600</v>
      </c>
    </row>
    <row r="63" spans="1:22">
      <c r="A63" s="8" t="s">
        <v>106</v>
      </c>
      <c r="B63" s="8" t="s">
        <v>107</v>
      </c>
      <c r="C63" s="8"/>
      <c r="D63" s="8"/>
      <c r="E63" s="38">
        <v>0</v>
      </c>
      <c r="F63" s="38">
        <v>2</v>
      </c>
      <c r="G63" s="38">
        <v>5.34</v>
      </c>
      <c r="H63" s="145">
        <f t="shared" si="0"/>
        <v>0</v>
      </c>
      <c r="I63" s="8"/>
      <c r="J63" s="8"/>
      <c r="K63" s="148">
        <v>0</v>
      </c>
      <c r="L63" s="148">
        <v>2</v>
      </c>
      <c r="M63" s="148">
        <v>5.34</v>
      </c>
      <c r="N63" s="150">
        <f t="shared" si="1"/>
        <v>0</v>
      </c>
      <c r="O63" s="8" t="s">
        <v>106</v>
      </c>
      <c r="P63" s="8" t="s">
        <v>107</v>
      </c>
      <c r="Q63" s="8">
        <v>1</v>
      </c>
      <c r="R63" s="8" t="s">
        <v>263</v>
      </c>
      <c r="S63" s="128">
        <v>5800</v>
      </c>
      <c r="T63" s="128">
        <v>1</v>
      </c>
      <c r="U63" s="128">
        <v>2</v>
      </c>
      <c r="V63" s="152">
        <f t="shared" si="2"/>
        <v>11600</v>
      </c>
    </row>
    <row r="64" spans="1:22">
      <c r="A64" s="8" t="s">
        <v>108</v>
      </c>
      <c r="B64" s="8" t="s">
        <v>109</v>
      </c>
      <c r="C64" s="8"/>
      <c r="D64" s="8"/>
      <c r="E64" s="38">
        <v>0</v>
      </c>
      <c r="F64" s="38">
        <v>2</v>
      </c>
      <c r="G64" s="38">
        <v>5.34</v>
      </c>
      <c r="H64" s="145">
        <f t="shared" si="0"/>
        <v>0</v>
      </c>
      <c r="I64" s="8"/>
      <c r="J64" s="8"/>
      <c r="K64" s="148">
        <v>0</v>
      </c>
      <c r="L64" s="148">
        <v>2</v>
      </c>
      <c r="M64" s="148">
        <v>5.34</v>
      </c>
      <c r="N64" s="150">
        <f t="shared" si="1"/>
        <v>0</v>
      </c>
      <c r="O64" s="8" t="s">
        <v>108</v>
      </c>
      <c r="P64" s="8" t="s">
        <v>109</v>
      </c>
      <c r="Q64" s="8"/>
      <c r="R64" s="8"/>
      <c r="S64" s="128">
        <v>0</v>
      </c>
      <c r="T64" s="128">
        <v>1</v>
      </c>
      <c r="U64" s="128">
        <v>2</v>
      </c>
      <c r="V64" s="152">
        <f t="shared" si="2"/>
        <v>0</v>
      </c>
    </row>
    <row r="65" spans="1:22">
      <c r="A65" s="8" t="s">
        <v>110</v>
      </c>
      <c r="B65" s="8" t="s">
        <v>111</v>
      </c>
      <c r="C65" s="8"/>
      <c r="D65" s="8"/>
      <c r="E65" s="38">
        <v>0</v>
      </c>
      <c r="F65" s="38">
        <v>2</v>
      </c>
      <c r="G65" s="38">
        <v>5.34</v>
      </c>
      <c r="H65" s="145">
        <f t="shared" si="0"/>
        <v>0</v>
      </c>
      <c r="I65" s="8"/>
      <c r="J65" s="8"/>
      <c r="K65" s="148">
        <v>0</v>
      </c>
      <c r="L65" s="148">
        <v>2</v>
      </c>
      <c r="M65" s="148">
        <v>5.34</v>
      </c>
      <c r="N65" s="150">
        <f t="shared" si="1"/>
        <v>0</v>
      </c>
      <c r="O65" s="8" t="s">
        <v>110</v>
      </c>
      <c r="P65" s="8" t="s">
        <v>111</v>
      </c>
      <c r="Q65" s="8">
        <v>1.2</v>
      </c>
      <c r="R65" s="8" t="s">
        <v>208</v>
      </c>
      <c r="S65" s="128">
        <v>4800</v>
      </c>
      <c r="T65" s="128">
        <v>1</v>
      </c>
      <c r="U65" s="128">
        <v>2</v>
      </c>
      <c r="V65" s="152">
        <f t="shared" si="2"/>
        <v>9600</v>
      </c>
    </row>
    <row r="66" spans="1:22">
      <c r="A66" s="8" t="s">
        <v>112</v>
      </c>
      <c r="B66" s="8" t="s">
        <v>113</v>
      </c>
      <c r="C66" s="8">
        <v>1.3</v>
      </c>
      <c r="D66" s="8" t="s">
        <v>209</v>
      </c>
      <c r="E66" s="38">
        <v>9750</v>
      </c>
      <c r="F66" s="38">
        <v>2</v>
      </c>
      <c r="G66" s="38">
        <v>5.34</v>
      </c>
      <c r="H66" s="145">
        <f t="shared" si="0"/>
        <v>104130</v>
      </c>
      <c r="I66" s="8"/>
      <c r="J66" s="8"/>
      <c r="K66" s="148">
        <v>0</v>
      </c>
      <c r="L66" s="148">
        <v>2</v>
      </c>
      <c r="M66" s="148">
        <v>5.34</v>
      </c>
      <c r="N66" s="150">
        <f t="shared" si="1"/>
        <v>0</v>
      </c>
      <c r="O66" s="8" t="s">
        <v>112</v>
      </c>
      <c r="P66" s="8" t="s">
        <v>113</v>
      </c>
      <c r="Q66" s="8">
        <v>1.3</v>
      </c>
      <c r="R66" s="8" t="s">
        <v>264</v>
      </c>
      <c r="S66" s="128">
        <v>18200</v>
      </c>
      <c r="T66" s="128">
        <v>1</v>
      </c>
      <c r="U66" s="128">
        <v>2</v>
      </c>
      <c r="V66" s="152">
        <f t="shared" si="2"/>
        <v>36400</v>
      </c>
    </row>
    <row r="67" spans="1:22">
      <c r="A67" s="8" t="s">
        <v>114</v>
      </c>
      <c r="B67" s="8" t="s">
        <v>115</v>
      </c>
      <c r="C67" s="8">
        <v>0.5</v>
      </c>
      <c r="D67" s="8" t="s">
        <v>204</v>
      </c>
      <c r="E67" s="38">
        <v>3500</v>
      </c>
      <c r="F67" s="38">
        <v>2</v>
      </c>
      <c r="G67" s="38">
        <v>5.34</v>
      </c>
      <c r="H67" s="145">
        <f t="shared" si="0"/>
        <v>37380</v>
      </c>
      <c r="I67" s="8">
        <v>0.5</v>
      </c>
      <c r="J67" s="8" t="s">
        <v>204</v>
      </c>
      <c r="K67" s="148">
        <v>3500</v>
      </c>
      <c r="L67" s="148">
        <v>2</v>
      </c>
      <c r="M67" s="148">
        <v>5.34</v>
      </c>
      <c r="N67" s="150">
        <f t="shared" si="1"/>
        <v>37380</v>
      </c>
      <c r="O67" s="8" t="s">
        <v>114</v>
      </c>
      <c r="P67" s="8" t="s">
        <v>115</v>
      </c>
      <c r="Q67" s="8">
        <v>0.5</v>
      </c>
      <c r="R67" s="8" t="s">
        <v>265</v>
      </c>
      <c r="S67" s="128">
        <v>12000</v>
      </c>
      <c r="T67" s="128">
        <v>1</v>
      </c>
      <c r="U67" s="128">
        <v>2</v>
      </c>
      <c r="V67" s="152">
        <f t="shared" si="2"/>
        <v>24000</v>
      </c>
    </row>
    <row r="68" spans="1:22">
      <c r="A68" s="8" t="s">
        <v>116</v>
      </c>
      <c r="B68" s="8" t="s">
        <v>117</v>
      </c>
      <c r="C68" s="8"/>
      <c r="D68" s="8"/>
      <c r="E68" s="38">
        <v>0</v>
      </c>
      <c r="F68" s="38">
        <v>2</v>
      </c>
      <c r="G68" s="38">
        <v>5.34</v>
      </c>
      <c r="H68" s="145">
        <f t="shared" si="0"/>
        <v>0</v>
      </c>
      <c r="I68" s="8"/>
      <c r="J68" s="8"/>
      <c r="K68" s="148">
        <v>0</v>
      </c>
      <c r="L68" s="148">
        <v>2</v>
      </c>
      <c r="M68" s="148">
        <v>5.34</v>
      </c>
      <c r="N68" s="150">
        <f t="shared" si="1"/>
        <v>0</v>
      </c>
      <c r="O68" s="8" t="s">
        <v>116</v>
      </c>
      <c r="P68" s="8" t="s">
        <v>117</v>
      </c>
      <c r="Q68" s="8">
        <v>1.1000000000000001</v>
      </c>
      <c r="R68" s="8" t="s">
        <v>253</v>
      </c>
      <c r="S68" s="128">
        <v>3300</v>
      </c>
      <c r="T68" s="128">
        <v>1</v>
      </c>
      <c r="U68" s="128">
        <v>2</v>
      </c>
      <c r="V68" s="152">
        <f t="shared" si="2"/>
        <v>6600</v>
      </c>
    </row>
    <row r="69" spans="1:22">
      <c r="A69" s="8" t="s">
        <v>118</v>
      </c>
      <c r="B69" s="8" t="s">
        <v>119</v>
      </c>
      <c r="C69" s="8">
        <v>3</v>
      </c>
      <c r="D69" s="8">
        <v>10.4</v>
      </c>
      <c r="E69" s="38">
        <v>31200</v>
      </c>
      <c r="F69" s="38">
        <v>2</v>
      </c>
      <c r="G69" s="38">
        <v>5.34</v>
      </c>
      <c r="H69" s="145">
        <f t="shared" ref="H69:H132" si="3">G69*F69*E69</f>
        <v>333216</v>
      </c>
      <c r="I69" s="8"/>
      <c r="J69" s="8"/>
      <c r="K69" s="148">
        <v>0</v>
      </c>
      <c r="L69" s="148">
        <v>2</v>
      </c>
      <c r="M69" s="148">
        <v>5.34</v>
      </c>
      <c r="N69" s="150">
        <f t="shared" ref="N69:N132" si="4">K69*L69*M69</f>
        <v>0</v>
      </c>
      <c r="O69" s="8" t="s">
        <v>118</v>
      </c>
      <c r="P69" s="8" t="s">
        <v>119</v>
      </c>
      <c r="Q69" s="8">
        <v>3</v>
      </c>
      <c r="R69" s="8">
        <v>21</v>
      </c>
      <c r="S69" s="128">
        <v>63000</v>
      </c>
      <c r="T69" s="128">
        <v>1</v>
      </c>
      <c r="U69" s="128">
        <v>2</v>
      </c>
      <c r="V69" s="152">
        <f t="shared" ref="V69:V132" si="5">U69*S69</f>
        <v>126000</v>
      </c>
    </row>
    <row r="70" spans="1:22">
      <c r="A70" s="8" t="s">
        <v>120</v>
      </c>
      <c r="B70" s="8" t="s">
        <v>121</v>
      </c>
      <c r="C70" s="8">
        <v>100</v>
      </c>
      <c r="D70" s="8">
        <v>4</v>
      </c>
      <c r="E70" s="38">
        <v>400</v>
      </c>
      <c r="F70" s="38">
        <v>2</v>
      </c>
      <c r="G70" s="38">
        <v>5.34</v>
      </c>
      <c r="H70" s="145">
        <f t="shared" si="3"/>
        <v>4272</v>
      </c>
      <c r="I70" s="8"/>
      <c r="J70" s="8"/>
      <c r="K70" s="148">
        <v>0</v>
      </c>
      <c r="L70" s="148">
        <v>2</v>
      </c>
      <c r="M70" s="148">
        <v>5.34</v>
      </c>
      <c r="N70" s="150">
        <f t="shared" si="4"/>
        <v>0</v>
      </c>
      <c r="O70" s="8" t="s">
        <v>120</v>
      </c>
      <c r="P70" s="8" t="s">
        <v>121</v>
      </c>
      <c r="Q70" s="8"/>
      <c r="R70" s="8"/>
      <c r="S70" s="128">
        <v>0</v>
      </c>
      <c r="T70" s="128">
        <v>1</v>
      </c>
      <c r="U70" s="128">
        <v>2</v>
      </c>
      <c r="V70" s="152">
        <f t="shared" si="5"/>
        <v>0</v>
      </c>
    </row>
    <row r="71" spans="1:22">
      <c r="A71" s="8" t="s">
        <v>122</v>
      </c>
      <c r="B71" s="8" t="s">
        <v>368</v>
      </c>
      <c r="C71" s="8"/>
      <c r="D71" s="8"/>
      <c r="E71" s="38">
        <v>0</v>
      </c>
      <c r="F71" s="38">
        <v>2</v>
      </c>
      <c r="G71" s="38">
        <v>5.34</v>
      </c>
      <c r="H71" s="145">
        <f t="shared" si="3"/>
        <v>0</v>
      </c>
      <c r="I71" s="8"/>
      <c r="J71" s="8"/>
      <c r="K71" s="148">
        <v>0</v>
      </c>
      <c r="L71" s="148">
        <v>2</v>
      </c>
      <c r="M71" s="148">
        <v>5.34</v>
      </c>
      <c r="N71" s="150">
        <f t="shared" si="4"/>
        <v>0</v>
      </c>
      <c r="O71" s="8" t="s">
        <v>122</v>
      </c>
      <c r="P71" s="8"/>
      <c r="Q71" s="8"/>
      <c r="R71" s="8"/>
      <c r="S71" s="128">
        <v>1000</v>
      </c>
      <c r="T71" s="128">
        <v>1</v>
      </c>
      <c r="U71" s="128">
        <v>2</v>
      </c>
      <c r="V71" s="152">
        <f t="shared" si="5"/>
        <v>2000</v>
      </c>
    </row>
    <row r="72" spans="1:22">
      <c r="A72" s="8" t="s">
        <v>123</v>
      </c>
      <c r="B72" s="8" t="s">
        <v>124</v>
      </c>
      <c r="C72" s="8">
        <v>80</v>
      </c>
      <c r="D72" s="8">
        <v>5</v>
      </c>
      <c r="E72" s="38">
        <v>400</v>
      </c>
      <c r="F72" s="38">
        <v>2</v>
      </c>
      <c r="G72" s="38">
        <v>5.34</v>
      </c>
      <c r="H72" s="145">
        <f t="shared" si="3"/>
        <v>4272</v>
      </c>
      <c r="I72" s="8"/>
      <c r="J72" s="8"/>
      <c r="K72" s="148">
        <v>0</v>
      </c>
      <c r="L72" s="148">
        <v>2</v>
      </c>
      <c r="M72" s="148">
        <v>5.34</v>
      </c>
      <c r="N72" s="150">
        <f t="shared" si="4"/>
        <v>0</v>
      </c>
      <c r="O72" s="8" t="s">
        <v>123</v>
      </c>
      <c r="P72" s="8" t="s">
        <v>124</v>
      </c>
      <c r="Q72" s="8"/>
      <c r="R72" s="8"/>
      <c r="S72" s="128">
        <v>0</v>
      </c>
      <c r="T72" s="128">
        <v>1</v>
      </c>
      <c r="U72" s="128">
        <v>2</v>
      </c>
      <c r="V72" s="152">
        <f t="shared" si="5"/>
        <v>0</v>
      </c>
    </row>
    <row r="73" spans="1:22">
      <c r="A73" s="8" t="s">
        <v>123</v>
      </c>
      <c r="B73" s="8" t="s">
        <v>368</v>
      </c>
      <c r="C73" s="8">
        <v>30</v>
      </c>
      <c r="D73" s="8">
        <v>6</v>
      </c>
      <c r="E73" s="38">
        <v>180</v>
      </c>
      <c r="F73" s="38">
        <v>2</v>
      </c>
      <c r="G73" s="38">
        <v>5.34</v>
      </c>
      <c r="H73" s="145">
        <f t="shared" si="3"/>
        <v>1922.4</v>
      </c>
      <c r="I73" s="8"/>
      <c r="J73" s="8"/>
      <c r="K73" s="148">
        <v>0</v>
      </c>
      <c r="L73" s="148">
        <v>2</v>
      </c>
      <c r="M73" s="148">
        <v>5.34</v>
      </c>
      <c r="N73" s="150">
        <f t="shared" si="4"/>
        <v>0</v>
      </c>
      <c r="O73" s="8"/>
      <c r="P73" s="8"/>
      <c r="Q73" s="8"/>
      <c r="R73" s="8"/>
      <c r="S73" s="128">
        <v>0</v>
      </c>
      <c r="T73" s="128">
        <v>1</v>
      </c>
      <c r="U73" s="128">
        <v>2</v>
      </c>
      <c r="V73" s="152">
        <f t="shared" si="5"/>
        <v>0</v>
      </c>
    </row>
    <row r="74" spans="1:22">
      <c r="A74" s="8" t="s">
        <v>125</v>
      </c>
      <c r="B74" s="8" t="s">
        <v>368</v>
      </c>
      <c r="C74" s="8">
        <v>35</v>
      </c>
      <c r="D74" s="8">
        <v>3</v>
      </c>
      <c r="E74" s="38">
        <v>105</v>
      </c>
      <c r="F74" s="38">
        <v>2</v>
      </c>
      <c r="G74" s="38">
        <v>5.34</v>
      </c>
      <c r="H74" s="145">
        <f t="shared" si="3"/>
        <v>1121.4000000000001</v>
      </c>
      <c r="I74" s="8"/>
      <c r="J74" s="8"/>
      <c r="K74" s="148">
        <v>0</v>
      </c>
      <c r="L74" s="148">
        <v>2</v>
      </c>
      <c r="M74" s="148">
        <v>5.34</v>
      </c>
      <c r="N74" s="150">
        <f t="shared" si="4"/>
        <v>0</v>
      </c>
      <c r="O74" s="8" t="s">
        <v>125</v>
      </c>
      <c r="P74" s="8"/>
      <c r="Q74" s="8"/>
      <c r="R74" s="8"/>
      <c r="S74" s="128">
        <v>0</v>
      </c>
      <c r="T74" s="128">
        <v>1</v>
      </c>
      <c r="U74" s="128">
        <v>2</v>
      </c>
      <c r="V74" s="152">
        <f t="shared" si="5"/>
        <v>0</v>
      </c>
    </row>
    <row r="75" spans="1:22">
      <c r="A75" s="8" t="s">
        <v>125</v>
      </c>
      <c r="B75" s="8" t="s">
        <v>368</v>
      </c>
      <c r="C75" s="8">
        <v>30</v>
      </c>
      <c r="D75" s="8">
        <v>3</v>
      </c>
      <c r="E75" s="38">
        <v>90</v>
      </c>
      <c r="F75" s="38">
        <v>2</v>
      </c>
      <c r="G75" s="38">
        <v>5.34</v>
      </c>
      <c r="H75" s="145">
        <f t="shared" si="3"/>
        <v>961.2</v>
      </c>
      <c r="I75" s="8"/>
      <c r="J75" s="8"/>
      <c r="K75" s="148">
        <v>0</v>
      </c>
      <c r="L75" s="148">
        <v>2</v>
      </c>
      <c r="M75" s="148">
        <v>5.34</v>
      </c>
      <c r="N75" s="150">
        <f t="shared" si="4"/>
        <v>0</v>
      </c>
      <c r="O75" s="8"/>
      <c r="P75" s="8"/>
      <c r="Q75" s="8"/>
      <c r="R75" s="8"/>
      <c r="S75" s="128">
        <v>0</v>
      </c>
      <c r="T75" s="128">
        <v>1</v>
      </c>
      <c r="U75" s="128">
        <v>2</v>
      </c>
      <c r="V75" s="152">
        <f t="shared" si="5"/>
        <v>0</v>
      </c>
    </row>
    <row r="76" spans="1:22">
      <c r="A76" s="8" t="s">
        <v>125</v>
      </c>
      <c r="B76" s="8" t="s">
        <v>368</v>
      </c>
      <c r="C76" s="8">
        <v>60</v>
      </c>
      <c r="D76" s="8">
        <v>6</v>
      </c>
      <c r="E76" s="38">
        <v>360</v>
      </c>
      <c r="F76" s="38">
        <v>2</v>
      </c>
      <c r="G76" s="38">
        <v>5.34</v>
      </c>
      <c r="H76" s="145">
        <f t="shared" si="3"/>
        <v>3844.8</v>
      </c>
      <c r="I76" s="8"/>
      <c r="J76" s="8"/>
      <c r="K76" s="148">
        <v>0</v>
      </c>
      <c r="L76" s="148">
        <v>2</v>
      </c>
      <c r="M76" s="148">
        <v>5.34</v>
      </c>
      <c r="N76" s="150">
        <f t="shared" si="4"/>
        <v>0</v>
      </c>
      <c r="O76" s="8"/>
      <c r="P76" s="8"/>
      <c r="Q76" s="8"/>
      <c r="R76" s="8"/>
      <c r="S76" s="128">
        <v>0</v>
      </c>
      <c r="T76" s="128">
        <v>1</v>
      </c>
      <c r="U76" s="128">
        <v>2</v>
      </c>
      <c r="V76" s="152">
        <f t="shared" si="5"/>
        <v>0</v>
      </c>
    </row>
    <row r="77" spans="1:22">
      <c r="A77" s="8" t="s">
        <v>125</v>
      </c>
      <c r="B77" s="8" t="s">
        <v>368</v>
      </c>
      <c r="C77" s="8">
        <v>41</v>
      </c>
      <c r="D77" s="8">
        <v>2</v>
      </c>
      <c r="E77" s="38">
        <v>82</v>
      </c>
      <c r="F77" s="38">
        <v>2</v>
      </c>
      <c r="G77" s="38">
        <v>5.34</v>
      </c>
      <c r="H77" s="145">
        <f t="shared" si="3"/>
        <v>875.76</v>
      </c>
      <c r="I77" s="8"/>
      <c r="J77" s="8"/>
      <c r="K77" s="148">
        <v>0</v>
      </c>
      <c r="L77" s="148">
        <v>2</v>
      </c>
      <c r="M77" s="148">
        <v>5.34</v>
      </c>
      <c r="N77" s="150">
        <f t="shared" si="4"/>
        <v>0</v>
      </c>
      <c r="O77" s="8"/>
      <c r="P77" s="8"/>
      <c r="Q77" s="8"/>
      <c r="R77" s="8"/>
      <c r="S77" s="128">
        <v>0</v>
      </c>
      <c r="T77" s="128">
        <v>1</v>
      </c>
      <c r="U77" s="128">
        <v>2</v>
      </c>
      <c r="V77" s="152">
        <f t="shared" si="5"/>
        <v>0</v>
      </c>
    </row>
    <row r="78" spans="1:22">
      <c r="A78" s="8" t="s">
        <v>126</v>
      </c>
      <c r="B78" s="8" t="s">
        <v>127</v>
      </c>
      <c r="C78" s="8">
        <v>16</v>
      </c>
      <c r="D78" s="8">
        <v>6</v>
      </c>
      <c r="E78" s="38">
        <v>96</v>
      </c>
      <c r="F78" s="38">
        <v>2</v>
      </c>
      <c r="G78" s="38">
        <v>5.34</v>
      </c>
      <c r="H78" s="145">
        <f t="shared" si="3"/>
        <v>1025.28</v>
      </c>
      <c r="I78" s="8"/>
      <c r="J78" s="8"/>
      <c r="K78" s="148">
        <v>0</v>
      </c>
      <c r="L78" s="148">
        <v>2</v>
      </c>
      <c r="M78" s="148">
        <v>5.34</v>
      </c>
      <c r="N78" s="150">
        <f t="shared" si="4"/>
        <v>0</v>
      </c>
      <c r="O78" s="8" t="s">
        <v>126</v>
      </c>
      <c r="P78" s="8" t="s">
        <v>127</v>
      </c>
      <c r="Q78" s="8"/>
      <c r="R78" s="8"/>
      <c r="S78" s="128">
        <v>0</v>
      </c>
      <c r="T78" s="128">
        <v>1</v>
      </c>
      <c r="U78" s="128">
        <v>2</v>
      </c>
      <c r="V78" s="152">
        <f t="shared" si="5"/>
        <v>0</v>
      </c>
    </row>
    <row r="79" spans="1:22">
      <c r="A79" s="8" t="s">
        <v>126</v>
      </c>
      <c r="B79" s="8" t="s">
        <v>368</v>
      </c>
      <c r="C79" s="8">
        <v>14</v>
      </c>
      <c r="D79" s="8">
        <v>8</v>
      </c>
      <c r="E79" s="38">
        <v>112</v>
      </c>
      <c r="F79" s="38">
        <v>2</v>
      </c>
      <c r="G79" s="38">
        <v>5.34</v>
      </c>
      <c r="H79" s="145">
        <f t="shared" si="3"/>
        <v>1196.1600000000001</v>
      </c>
      <c r="I79" s="8"/>
      <c r="J79" s="8"/>
      <c r="K79" s="148">
        <v>0</v>
      </c>
      <c r="L79" s="148">
        <v>2</v>
      </c>
      <c r="M79" s="148">
        <v>5.34</v>
      </c>
      <c r="N79" s="150">
        <f t="shared" si="4"/>
        <v>0</v>
      </c>
      <c r="O79" s="8"/>
      <c r="P79" s="8"/>
      <c r="Q79" s="8"/>
      <c r="R79" s="8"/>
      <c r="S79" s="128">
        <v>0</v>
      </c>
      <c r="T79" s="128">
        <v>1</v>
      </c>
      <c r="U79" s="128">
        <v>2</v>
      </c>
      <c r="V79" s="152">
        <f t="shared" si="5"/>
        <v>0</v>
      </c>
    </row>
    <row r="80" spans="1:22">
      <c r="A80" s="8" t="s">
        <v>126</v>
      </c>
      <c r="B80" s="8" t="s">
        <v>128</v>
      </c>
      <c r="C80" s="8">
        <v>65</v>
      </c>
      <c r="D80" s="8">
        <v>4</v>
      </c>
      <c r="E80" s="38">
        <v>260</v>
      </c>
      <c r="F80" s="38">
        <v>2</v>
      </c>
      <c r="G80" s="38">
        <v>5.34</v>
      </c>
      <c r="H80" s="145">
        <f t="shared" si="3"/>
        <v>2776.8</v>
      </c>
      <c r="I80" s="8"/>
      <c r="J80" s="8"/>
      <c r="K80" s="148">
        <v>0</v>
      </c>
      <c r="L80" s="148">
        <v>2</v>
      </c>
      <c r="M80" s="148">
        <v>5.34</v>
      </c>
      <c r="N80" s="150">
        <f t="shared" si="4"/>
        <v>0</v>
      </c>
      <c r="O80" s="8"/>
      <c r="P80" s="8" t="s">
        <v>128</v>
      </c>
      <c r="Q80" s="8"/>
      <c r="R80" s="8"/>
      <c r="S80" s="128">
        <v>0</v>
      </c>
      <c r="T80" s="128">
        <v>1</v>
      </c>
      <c r="U80" s="128">
        <v>2</v>
      </c>
      <c r="V80" s="152">
        <f t="shared" si="5"/>
        <v>0</v>
      </c>
    </row>
    <row r="81" spans="1:22">
      <c r="A81" s="8" t="s">
        <v>126</v>
      </c>
      <c r="B81" s="8" t="s">
        <v>368</v>
      </c>
      <c r="C81" s="8">
        <v>11</v>
      </c>
      <c r="D81" s="8">
        <v>3</v>
      </c>
      <c r="E81" s="38">
        <v>33</v>
      </c>
      <c r="F81" s="38">
        <v>2</v>
      </c>
      <c r="G81" s="38">
        <v>5.34</v>
      </c>
      <c r="H81" s="145">
        <f t="shared" si="3"/>
        <v>352.44</v>
      </c>
      <c r="I81" s="8"/>
      <c r="J81" s="8"/>
      <c r="K81" s="148">
        <v>0</v>
      </c>
      <c r="L81" s="148">
        <v>2</v>
      </c>
      <c r="M81" s="148">
        <v>5.34</v>
      </c>
      <c r="N81" s="150">
        <f t="shared" si="4"/>
        <v>0</v>
      </c>
      <c r="O81" s="8"/>
      <c r="P81" s="8"/>
      <c r="Q81" s="8"/>
      <c r="R81" s="8"/>
      <c r="S81" s="128">
        <v>0</v>
      </c>
      <c r="T81" s="128">
        <v>1</v>
      </c>
      <c r="U81" s="128">
        <v>2</v>
      </c>
      <c r="V81" s="152">
        <f t="shared" si="5"/>
        <v>0</v>
      </c>
    </row>
    <row r="82" spans="1:22">
      <c r="A82" s="8" t="s">
        <v>126</v>
      </c>
      <c r="B82" s="8" t="s">
        <v>368</v>
      </c>
      <c r="C82" s="8">
        <v>2</v>
      </c>
      <c r="D82" s="8">
        <v>3</v>
      </c>
      <c r="E82" s="38">
        <v>6</v>
      </c>
      <c r="F82" s="38">
        <v>2</v>
      </c>
      <c r="G82" s="38">
        <v>5.34</v>
      </c>
      <c r="H82" s="145">
        <f t="shared" si="3"/>
        <v>64.08</v>
      </c>
      <c r="I82" s="8"/>
      <c r="J82" s="8"/>
      <c r="K82" s="148">
        <v>0</v>
      </c>
      <c r="L82" s="148">
        <v>2</v>
      </c>
      <c r="M82" s="148">
        <v>5.34</v>
      </c>
      <c r="N82" s="150">
        <f t="shared" si="4"/>
        <v>0</v>
      </c>
      <c r="O82" s="8"/>
      <c r="P82" s="8"/>
      <c r="Q82" s="8"/>
      <c r="R82" s="8"/>
      <c r="S82" s="128">
        <v>0</v>
      </c>
      <c r="T82" s="128">
        <v>1</v>
      </c>
      <c r="U82" s="128">
        <v>2</v>
      </c>
      <c r="V82" s="152">
        <f t="shared" si="5"/>
        <v>0</v>
      </c>
    </row>
    <row r="83" spans="1:22">
      <c r="A83" s="8" t="s">
        <v>126</v>
      </c>
      <c r="B83" s="8" t="s">
        <v>129</v>
      </c>
      <c r="C83" s="8"/>
      <c r="D83" s="8"/>
      <c r="E83" s="38">
        <v>0</v>
      </c>
      <c r="F83" s="38">
        <v>2</v>
      </c>
      <c r="G83" s="38">
        <v>5.34</v>
      </c>
      <c r="H83" s="145">
        <f t="shared" si="3"/>
        <v>0</v>
      </c>
      <c r="I83" s="8">
        <v>27</v>
      </c>
      <c r="J83" s="8">
        <v>10</v>
      </c>
      <c r="K83" s="148">
        <v>270</v>
      </c>
      <c r="L83" s="148">
        <v>2</v>
      </c>
      <c r="M83" s="148">
        <v>5.34</v>
      </c>
      <c r="N83" s="150">
        <f t="shared" si="4"/>
        <v>2883.6</v>
      </c>
      <c r="O83" s="8"/>
      <c r="P83" s="8" t="s">
        <v>129</v>
      </c>
      <c r="Q83" s="8"/>
      <c r="R83" s="8"/>
      <c r="S83" s="128">
        <v>0</v>
      </c>
      <c r="T83" s="128">
        <v>1</v>
      </c>
      <c r="U83" s="128">
        <v>2</v>
      </c>
      <c r="V83" s="152">
        <f t="shared" si="5"/>
        <v>0</v>
      </c>
    </row>
    <row r="84" spans="1:22">
      <c r="A84" s="8" t="s">
        <v>126</v>
      </c>
      <c r="B84" s="8" t="s">
        <v>130</v>
      </c>
      <c r="C84" s="8">
        <v>65</v>
      </c>
      <c r="D84" s="8">
        <v>3.5</v>
      </c>
      <c r="E84" s="38">
        <v>227.5</v>
      </c>
      <c r="F84" s="38">
        <v>2</v>
      </c>
      <c r="G84" s="38">
        <v>5.34</v>
      </c>
      <c r="H84" s="145">
        <f t="shared" si="3"/>
        <v>2429.6999999999998</v>
      </c>
      <c r="I84" s="8"/>
      <c r="J84" s="8"/>
      <c r="K84" s="148">
        <v>0</v>
      </c>
      <c r="L84" s="148">
        <v>2</v>
      </c>
      <c r="M84" s="148">
        <v>5.34</v>
      </c>
      <c r="N84" s="150">
        <f t="shared" si="4"/>
        <v>0</v>
      </c>
      <c r="O84" s="8"/>
      <c r="P84" s="8" t="s">
        <v>130</v>
      </c>
      <c r="Q84" s="8"/>
      <c r="R84" s="8"/>
      <c r="S84" s="128">
        <v>0</v>
      </c>
      <c r="T84" s="128">
        <v>1</v>
      </c>
      <c r="U84" s="128">
        <v>2</v>
      </c>
      <c r="V84" s="152">
        <f t="shared" si="5"/>
        <v>0</v>
      </c>
    </row>
    <row r="85" spans="1:22">
      <c r="A85" s="8" t="s">
        <v>126</v>
      </c>
      <c r="B85" s="8" t="s">
        <v>368</v>
      </c>
      <c r="C85" s="8">
        <v>18</v>
      </c>
      <c r="D85" s="8">
        <v>2</v>
      </c>
      <c r="E85" s="38">
        <v>36</v>
      </c>
      <c r="F85" s="38">
        <v>2</v>
      </c>
      <c r="G85" s="38">
        <v>5.34</v>
      </c>
      <c r="H85" s="145">
        <f t="shared" si="3"/>
        <v>384.48</v>
      </c>
      <c r="I85" s="8"/>
      <c r="J85" s="8"/>
      <c r="K85" s="148">
        <v>0</v>
      </c>
      <c r="L85" s="148">
        <v>2</v>
      </c>
      <c r="M85" s="148">
        <v>5.34</v>
      </c>
      <c r="N85" s="150">
        <f t="shared" si="4"/>
        <v>0</v>
      </c>
      <c r="O85" s="8"/>
      <c r="P85" s="8"/>
      <c r="Q85" s="8"/>
      <c r="R85" s="8"/>
      <c r="S85" s="128">
        <v>0</v>
      </c>
      <c r="T85" s="128">
        <v>1</v>
      </c>
      <c r="U85" s="128">
        <v>2</v>
      </c>
      <c r="V85" s="152">
        <f t="shared" si="5"/>
        <v>0</v>
      </c>
    </row>
    <row r="86" spans="1:22">
      <c r="A86" s="8" t="s">
        <v>126</v>
      </c>
      <c r="B86" s="8" t="s">
        <v>368</v>
      </c>
      <c r="C86" s="8">
        <v>11</v>
      </c>
      <c r="D86" s="8">
        <v>8</v>
      </c>
      <c r="E86" s="38">
        <v>88</v>
      </c>
      <c r="F86" s="38">
        <v>2</v>
      </c>
      <c r="G86" s="38">
        <v>5.34</v>
      </c>
      <c r="H86" s="145">
        <f t="shared" si="3"/>
        <v>939.84</v>
      </c>
      <c r="I86" s="8"/>
      <c r="J86" s="8"/>
      <c r="K86" s="148">
        <v>0</v>
      </c>
      <c r="L86" s="148">
        <v>2</v>
      </c>
      <c r="M86" s="148">
        <v>5.34</v>
      </c>
      <c r="N86" s="150">
        <f t="shared" si="4"/>
        <v>0</v>
      </c>
      <c r="O86" s="8"/>
      <c r="P86" s="8"/>
      <c r="Q86" s="8"/>
      <c r="R86" s="8"/>
      <c r="S86" s="128">
        <v>0</v>
      </c>
      <c r="T86" s="128">
        <v>1</v>
      </c>
      <c r="U86" s="128">
        <v>2</v>
      </c>
      <c r="V86" s="152">
        <f t="shared" si="5"/>
        <v>0</v>
      </c>
    </row>
    <row r="87" spans="1:22">
      <c r="A87" s="8" t="s">
        <v>131</v>
      </c>
      <c r="B87" s="8" t="s">
        <v>368</v>
      </c>
      <c r="C87" s="8">
        <v>66</v>
      </c>
      <c r="D87" s="8">
        <v>4</v>
      </c>
      <c r="E87" s="38">
        <v>264</v>
      </c>
      <c r="F87" s="38">
        <v>2</v>
      </c>
      <c r="G87" s="38">
        <v>5.34</v>
      </c>
      <c r="H87" s="145">
        <f t="shared" si="3"/>
        <v>2819.52</v>
      </c>
      <c r="I87" s="8"/>
      <c r="J87" s="8"/>
      <c r="K87" s="148">
        <v>0</v>
      </c>
      <c r="L87" s="148">
        <v>2</v>
      </c>
      <c r="M87" s="148">
        <v>5.34</v>
      </c>
      <c r="N87" s="150">
        <f t="shared" si="4"/>
        <v>0</v>
      </c>
      <c r="O87" s="8" t="s">
        <v>131</v>
      </c>
      <c r="P87" s="8"/>
      <c r="Q87" s="8"/>
      <c r="R87" s="8"/>
      <c r="S87" s="128">
        <v>0</v>
      </c>
      <c r="T87" s="128">
        <v>1</v>
      </c>
      <c r="U87" s="128">
        <v>2</v>
      </c>
      <c r="V87" s="152">
        <f t="shared" si="5"/>
        <v>0</v>
      </c>
    </row>
    <row r="88" spans="1:22">
      <c r="A88" s="8" t="s">
        <v>131</v>
      </c>
      <c r="B88" s="8" t="s">
        <v>368</v>
      </c>
      <c r="C88" s="8">
        <v>10</v>
      </c>
      <c r="D88" s="8">
        <v>4.5</v>
      </c>
      <c r="E88" s="38">
        <v>45</v>
      </c>
      <c r="F88" s="38">
        <v>2</v>
      </c>
      <c r="G88" s="38">
        <v>5.34</v>
      </c>
      <c r="H88" s="145">
        <f t="shared" si="3"/>
        <v>480.6</v>
      </c>
      <c r="I88" s="8"/>
      <c r="J88" s="8"/>
      <c r="K88" s="148">
        <v>0</v>
      </c>
      <c r="L88" s="148">
        <v>2</v>
      </c>
      <c r="M88" s="148">
        <v>5.34</v>
      </c>
      <c r="N88" s="150">
        <f t="shared" si="4"/>
        <v>0</v>
      </c>
      <c r="O88" s="8"/>
      <c r="P88" s="8"/>
      <c r="Q88" s="8"/>
      <c r="R88" s="8"/>
      <c r="S88" s="128">
        <v>0</v>
      </c>
      <c r="T88" s="128">
        <v>1</v>
      </c>
      <c r="U88" s="128">
        <v>2</v>
      </c>
      <c r="V88" s="152">
        <f t="shared" si="5"/>
        <v>0</v>
      </c>
    </row>
    <row r="89" spans="1:22">
      <c r="A89" s="8" t="s">
        <v>132</v>
      </c>
      <c r="B89" s="8" t="s">
        <v>368</v>
      </c>
      <c r="C89" s="8">
        <v>70</v>
      </c>
      <c r="D89" s="8">
        <v>75</v>
      </c>
      <c r="E89" s="38">
        <v>5250</v>
      </c>
      <c r="F89" s="38">
        <v>2</v>
      </c>
      <c r="G89" s="38">
        <v>5.34</v>
      </c>
      <c r="H89" s="145">
        <f t="shared" si="3"/>
        <v>56070</v>
      </c>
      <c r="I89" s="8">
        <v>75</v>
      </c>
      <c r="J89" s="8">
        <v>1.1000000000000001</v>
      </c>
      <c r="K89" s="148">
        <v>82.5</v>
      </c>
      <c r="L89" s="148">
        <v>2</v>
      </c>
      <c r="M89" s="148">
        <v>5.34</v>
      </c>
      <c r="N89" s="150">
        <f t="shared" si="4"/>
        <v>881.1</v>
      </c>
      <c r="O89" s="8" t="s">
        <v>132</v>
      </c>
      <c r="P89" s="8"/>
      <c r="Q89" s="8">
        <v>75</v>
      </c>
      <c r="R89" s="8">
        <v>3.1</v>
      </c>
      <c r="S89" s="128">
        <v>232.5</v>
      </c>
      <c r="T89" s="128">
        <v>1</v>
      </c>
      <c r="U89" s="128">
        <v>2</v>
      </c>
      <c r="V89" s="152">
        <f t="shared" si="5"/>
        <v>465</v>
      </c>
    </row>
    <row r="90" spans="1:22">
      <c r="A90" s="8" t="s">
        <v>132</v>
      </c>
      <c r="B90" s="8" t="s">
        <v>368</v>
      </c>
      <c r="C90" s="8">
        <v>77</v>
      </c>
      <c r="D90" s="8">
        <v>6</v>
      </c>
      <c r="E90" s="38">
        <v>462</v>
      </c>
      <c r="F90" s="38">
        <v>2</v>
      </c>
      <c r="G90" s="38">
        <v>5.34</v>
      </c>
      <c r="H90" s="145">
        <f t="shared" si="3"/>
        <v>4934.16</v>
      </c>
      <c r="I90" s="8"/>
      <c r="J90" s="8"/>
      <c r="K90" s="148">
        <v>0</v>
      </c>
      <c r="L90" s="148">
        <v>2</v>
      </c>
      <c r="M90" s="148">
        <v>5.34</v>
      </c>
      <c r="N90" s="150">
        <f t="shared" si="4"/>
        <v>0</v>
      </c>
      <c r="O90" s="8"/>
      <c r="P90" s="8"/>
      <c r="Q90" s="8"/>
      <c r="R90" s="8"/>
      <c r="S90" s="128">
        <v>0</v>
      </c>
      <c r="T90" s="128">
        <v>1</v>
      </c>
      <c r="U90" s="128">
        <v>2</v>
      </c>
      <c r="V90" s="152">
        <f t="shared" si="5"/>
        <v>0</v>
      </c>
    </row>
    <row r="91" spans="1:22">
      <c r="A91" s="8" t="s">
        <v>132</v>
      </c>
      <c r="B91" s="8" t="s">
        <v>368</v>
      </c>
      <c r="C91" s="8">
        <v>25</v>
      </c>
      <c r="D91" s="8">
        <v>6.5</v>
      </c>
      <c r="E91" s="38">
        <v>162.5</v>
      </c>
      <c r="F91" s="38">
        <v>2</v>
      </c>
      <c r="G91" s="38">
        <v>5.34</v>
      </c>
      <c r="H91" s="145">
        <f t="shared" si="3"/>
        <v>1735.5</v>
      </c>
      <c r="I91" s="8"/>
      <c r="J91" s="8"/>
      <c r="K91" s="148">
        <v>0</v>
      </c>
      <c r="L91" s="148">
        <v>2</v>
      </c>
      <c r="M91" s="148">
        <v>5.34</v>
      </c>
      <c r="N91" s="150">
        <f t="shared" si="4"/>
        <v>0</v>
      </c>
      <c r="O91" s="8"/>
      <c r="P91" s="8"/>
      <c r="Q91" s="8"/>
      <c r="R91" s="8"/>
      <c r="S91" s="128">
        <v>0</v>
      </c>
      <c r="T91" s="128">
        <v>1</v>
      </c>
      <c r="U91" s="128">
        <v>2</v>
      </c>
      <c r="V91" s="152">
        <f t="shared" si="5"/>
        <v>0</v>
      </c>
    </row>
    <row r="92" spans="1:22">
      <c r="A92" s="8" t="s">
        <v>132</v>
      </c>
      <c r="B92" s="8" t="s">
        <v>368</v>
      </c>
      <c r="C92" s="8">
        <v>12</v>
      </c>
      <c r="D92" s="8">
        <v>5</v>
      </c>
      <c r="E92" s="38">
        <v>60</v>
      </c>
      <c r="F92" s="38">
        <v>2</v>
      </c>
      <c r="G92" s="38">
        <v>5.34</v>
      </c>
      <c r="H92" s="145">
        <f t="shared" si="3"/>
        <v>640.79999999999995</v>
      </c>
      <c r="I92" s="8"/>
      <c r="J92" s="8"/>
      <c r="K92" s="148">
        <v>0</v>
      </c>
      <c r="L92" s="148">
        <v>2</v>
      </c>
      <c r="M92" s="148">
        <v>5.34</v>
      </c>
      <c r="N92" s="150">
        <f t="shared" si="4"/>
        <v>0</v>
      </c>
      <c r="O92" s="8"/>
      <c r="P92" s="8"/>
      <c r="Q92" s="8"/>
      <c r="R92" s="8"/>
      <c r="S92" s="128">
        <v>0</v>
      </c>
      <c r="T92" s="128">
        <v>1</v>
      </c>
      <c r="U92" s="128">
        <v>2</v>
      </c>
      <c r="V92" s="152">
        <f t="shared" si="5"/>
        <v>0</v>
      </c>
    </row>
    <row r="93" spans="1:22">
      <c r="A93" s="8" t="s">
        <v>132</v>
      </c>
      <c r="B93" s="8" t="s">
        <v>368</v>
      </c>
      <c r="C93" s="8">
        <v>74</v>
      </c>
      <c r="D93" s="8">
        <v>5.5</v>
      </c>
      <c r="E93" s="38">
        <v>407</v>
      </c>
      <c r="F93" s="38">
        <v>2</v>
      </c>
      <c r="G93" s="38">
        <v>5.34</v>
      </c>
      <c r="H93" s="145">
        <f t="shared" si="3"/>
        <v>4346.76</v>
      </c>
      <c r="I93" s="8"/>
      <c r="J93" s="8"/>
      <c r="K93" s="148">
        <v>0</v>
      </c>
      <c r="L93" s="148">
        <v>2</v>
      </c>
      <c r="M93" s="148">
        <v>5.34</v>
      </c>
      <c r="N93" s="150">
        <f t="shared" si="4"/>
        <v>0</v>
      </c>
      <c r="O93" s="8"/>
      <c r="P93" s="8"/>
      <c r="Q93" s="8"/>
      <c r="R93" s="8"/>
      <c r="S93" s="128">
        <v>0</v>
      </c>
      <c r="T93" s="128">
        <v>1</v>
      </c>
      <c r="U93" s="128">
        <v>2</v>
      </c>
      <c r="V93" s="152">
        <f t="shared" si="5"/>
        <v>0</v>
      </c>
    </row>
    <row r="94" spans="1:22">
      <c r="A94" s="8" t="s">
        <v>132</v>
      </c>
      <c r="B94" s="8" t="s">
        <v>368</v>
      </c>
      <c r="C94" s="8">
        <v>110</v>
      </c>
      <c r="D94" s="8">
        <v>5.5</v>
      </c>
      <c r="E94" s="38">
        <v>605</v>
      </c>
      <c r="F94" s="38">
        <v>2</v>
      </c>
      <c r="G94" s="38">
        <v>5.34</v>
      </c>
      <c r="H94" s="145">
        <f t="shared" si="3"/>
        <v>6461.4</v>
      </c>
      <c r="I94" s="8"/>
      <c r="J94" s="8"/>
      <c r="K94" s="148">
        <v>0</v>
      </c>
      <c r="L94" s="148">
        <v>2</v>
      </c>
      <c r="M94" s="148">
        <v>5.34</v>
      </c>
      <c r="N94" s="150">
        <f t="shared" si="4"/>
        <v>0</v>
      </c>
      <c r="O94" s="8"/>
      <c r="P94" s="8"/>
      <c r="Q94" s="8"/>
      <c r="R94" s="8"/>
      <c r="S94" s="128">
        <v>0</v>
      </c>
      <c r="T94" s="128">
        <v>1</v>
      </c>
      <c r="U94" s="128">
        <v>2</v>
      </c>
      <c r="V94" s="152">
        <f t="shared" si="5"/>
        <v>0</v>
      </c>
    </row>
    <row r="95" spans="1:22">
      <c r="A95" s="8" t="s">
        <v>132</v>
      </c>
      <c r="B95" s="8" t="s">
        <v>368</v>
      </c>
      <c r="C95" s="8">
        <v>87</v>
      </c>
      <c r="D95" s="8">
        <v>4.5</v>
      </c>
      <c r="E95" s="38">
        <v>391.5</v>
      </c>
      <c r="F95" s="38">
        <v>2</v>
      </c>
      <c r="G95" s="38">
        <v>5.34</v>
      </c>
      <c r="H95" s="145">
        <f t="shared" si="3"/>
        <v>4181.22</v>
      </c>
      <c r="I95" s="8"/>
      <c r="J95" s="8"/>
      <c r="K95" s="148">
        <v>0</v>
      </c>
      <c r="L95" s="148">
        <v>2</v>
      </c>
      <c r="M95" s="148">
        <v>5.34</v>
      </c>
      <c r="N95" s="150">
        <f t="shared" si="4"/>
        <v>0</v>
      </c>
      <c r="O95" s="8"/>
      <c r="P95" s="8"/>
      <c r="Q95" s="8"/>
      <c r="R95" s="8"/>
      <c r="S95" s="128">
        <v>0</v>
      </c>
      <c r="T95" s="128">
        <v>1</v>
      </c>
      <c r="U95" s="128">
        <v>2</v>
      </c>
      <c r="V95" s="152">
        <f t="shared" si="5"/>
        <v>0</v>
      </c>
    </row>
    <row r="96" spans="1:22">
      <c r="A96" s="8" t="s">
        <v>133</v>
      </c>
      <c r="B96" s="8" t="s">
        <v>134</v>
      </c>
      <c r="C96" s="8">
        <v>100</v>
      </c>
      <c r="D96" s="8">
        <v>14</v>
      </c>
      <c r="E96" s="38">
        <v>1400</v>
      </c>
      <c r="F96" s="38">
        <v>2</v>
      </c>
      <c r="G96" s="38">
        <v>5.34</v>
      </c>
      <c r="H96" s="145">
        <f t="shared" si="3"/>
        <v>14952</v>
      </c>
      <c r="I96" s="8"/>
      <c r="J96" s="8"/>
      <c r="K96" s="148">
        <v>0</v>
      </c>
      <c r="L96" s="148">
        <v>2</v>
      </c>
      <c r="M96" s="148">
        <v>5.34</v>
      </c>
      <c r="N96" s="150">
        <f t="shared" si="4"/>
        <v>0</v>
      </c>
      <c r="O96" s="8" t="s">
        <v>133</v>
      </c>
      <c r="P96" s="8" t="s">
        <v>134</v>
      </c>
      <c r="Q96" s="8"/>
      <c r="R96" s="8"/>
      <c r="S96" s="128">
        <v>0</v>
      </c>
      <c r="T96" s="128">
        <v>1</v>
      </c>
      <c r="U96" s="128">
        <v>2</v>
      </c>
      <c r="V96" s="152">
        <f t="shared" si="5"/>
        <v>0</v>
      </c>
    </row>
    <row r="97" spans="1:22">
      <c r="A97" s="8" t="s">
        <v>135</v>
      </c>
      <c r="B97" s="8" t="s">
        <v>368</v>
      </c>
      <c r="C97" s="8">
        <v>70</v>
      </c>
      <c r="D97" s="8">
        <v>6</v>
      </c>
      <c r="E97" s="38">
        <v>420</v>
      </c>
      <c r="F97" s="38">
        <v>2</v>
      </c>
      <c r="G97" s="38">
        <v>5.34</v>
      </c>
      <c r="H97" s="145">
        <f t="shared" si="3"/>
        <v>4485.6000000000004</v>
      </c>
      <c r="I97" s="8"/>
      <c r="J97" s="8"/>
      <c r="K97" s="148">
        <v>0</v>
      </c>
      <c r="L97" s="148">
        <v>2</v>
      </c>
      <c r="M97" s="148">
        <v>5.34</v>
      </c>
      <c r="N97" s="150">
        <f t="shared" si="4"/>
        <v>0</v>
      </c>
      <c r="O97" s="8" t="s">
        <v>135</v>
      </c>
      <c r="P97" s="8"/>
      <c r="Q97" s="8"/>
      <c r="R97" s="8"/>
      <c r="S97" s="128">
        <v>0</v>
      </c>
      <c r="T97" s="128">
        <v>1</v>
      </c>
      <c r="U97" s="128">
        <v>2</v>
      </c>
      <c r="V97" s="152">
        <f t="shared" si="5"/>
        <v>0</v>
      </c>
    </row>
    <row r="98" spans="1:22">
      <c r="A98" s="8" t="s">
        <v>135</v>
      </c>
      <c r="B98" s="8" t="s">
        <v>368</v>
      </c>
      <c r="C98" s="8">
        <v>70</v>
      </c>
      <c r="D98" s="8">
        <v>2.5</v>
      </c>
      <c r="E98" s="38">
        <v>175</v>
      </c>
      <c r="F98" s="38">
        <v>2</v>
      </c>
      <c r="G98" s="38">
        <v>5.34</v>
      </c>
      <c r="H98" s="145">
        <f t="shared" si="3"/>
        <v>1869</v>
      </c>
      <c r="I98" s="8"/>
      <c r="J98" s="8"/>
      <c r="K98" s="148">
        <v>0</v>
      </c>
      <c r="L98" s="148">
        <v>2</v>
      </c>
      <c r="M98" s="148">
        <v>5.34</v>
      </c>
      <c r="N98" s="150">
        <f t="shared" si="4"/>
        <v>0</v>
      </c>
      <c r="O98" s="8"/>
      <c r="P98" s="8"/>
      <c r="Q98" s="8"/>
      <c r="R98" s="8"/>
      <c r="S98" s="128">
        <v>0</v>
      </c>
      <c r="T98" s="128">
        <v>1</v>
      </c>
      <c r="U98" s="128">
        <v>2</v>
      </c>
      <c r="V98" s="152">
        <f t="shared" si="5"/>
        <v>0</v>
      </c>
    </row>
    <row r="99" spans="1:22">
      <c r="A99" s="8" t="s">
        <v>136</v>
      </c>
      <c r="B99" s="8" t="s">
        <v>368</v>
      </c>
      <c r="C99" s="8"/>
      <c r="D99" s="8"/>
      <c r="E99" s="38">
        <v>0</v>
      </c>
      <c r="F99" s="38">
        <v>2</v>
      </c>
      <c r="G99" s="38">
        <v>5.34</v>
      </c>
      <c r="H99" s="145">
        <f t="shared" si="3"/>
        <v>0</v>
      </c>
      <c r="I99" s="8">
        <v>61</v>
      </c>
      <c r="J99" s="8">
        <v>8.8000000000000007</v>
      </c>
      <c r="K99" s="148">
        <v>536.79999999999995</v>
      </c>
      <c r="L99" s="148">
        <v>2</v>
      </c>
      <c r="M99" s="148">
        <v>5.34</v>
      </c>
      <c r="N99" s="150">
        <f t="shared" si="4"/>
        <v>5733.0240000000003</v>
      </c>
      <c r="O99" s="8" t="s">
        <v>136</v>
      </c>
      <c r="P99" s="8"/>
      <c r="Q99" s="8"/>
      <c r="R99" s="8"/>
      <c r="S99" s="128">
        <v>0</v>
      </c>
      <c r="T99" s="128">
        <v>1</v>
      </c>
      <c r="U99" s="128">
        <v>2</v>
      </c>
      <c r="V99" s="152">
        <f t="shared" si="5"/>
        <v>0</v>
      </c>
    </row>
    <row r="100" spans="1:22">
      <c r="A100" s="8" t="s">
        <v>136</v>
      </c>
      <c r="B100" s="8" t="s">
        <v>368</v>
      </c>
      <c r="C100" s="8">
        <v>15</v>
      </c>
      <c r="D100" s="8">
        <v>3.5</v>
      </c>
      <c r="E100" s="38">
        <v>52.5</v>
      </c>
      <c r="F100" s="38">
        <v>2</v>
      </c>
      <c r="G100" s="38">
        <v>5.34</v>
      </c>
      <c r="H100" s="145">
        <f t="shared" si="3"/>
        <v>560.70000000000005</v>
      </c>
      <c r="I100" s="8"/>
      <c r="J100" s="8"/>
      <c r="K100" s="148">
        <v>0</v>
      </c>
      <c r="L100" s="148">
        <v>2</v>
      </c>
      <c r="M100" s="148">
        <v>5.34</v>
      </c>
      <c r="N100" s="150">
        <f t="shared" si="4"/>
        <v>0</v>
      </c>
      <c r="O100" s="8"/>
      <c r="P100" s="8"/>
      <c r="Q100" s="8"/>
      <c r="R100" s="8"/>
      <c r="S100" s="128">
        <v>0</v>
      </c>
      <c r="T100" s="128">
        <v>1</v>
      </c>
      <c r="U100" s="128">
        <v>2</v>
      </c>
      <c r="V100" s="152">
        <f t="shared" si="5"/>
        <v>0</v>
      </c>
    </row>
    <row r="101" spans="1:22">
      <c r="A101" s="8" t="s">
        <v>137</v>
      </c>
      <c r="B101" s="8" t="s">
        <v>368</v>
      </c>
      <c r="C101" s="8">
        <v>126</v>
      </c>
      <c r="D101" s="8">
        <v>7</v>
      </c>
      <c r="E101" s="38">
        <v>882</v>
      </c>
      <c r="F101" s="38">
        <v>2</v>
      </c>
      <c r="G101" s="38">
        <v>5.34</v>
      </c>
      <c r="H101" s="145">
        <f t="shared" si="3"/>
        <v>9419.76</v>
      </c>
      <c r="I101" s="8"/>
      <c r="J101" s="8"/>
      <c r="K101" s="148">
        <v>0</v>
      </c>
      <c r="L101" s="148">
        <v>2</v>
      </c>
      <c r="M101" s="148">
        <v>5.34</v>
      </c>
      <c r="N101" s="150">
        <f t="shared" si="4"/>
        <v>0</v>
      </c>
      <c r="O101" s="8" t="s">
        <v>137</v>
      </c>
      <c r="P101" s="8"/>
      <c r="Q101" s="8"/>
      <c r="R101" s="8"/>
      <c r="S101" s="128">
        <v>0</v>
      </c>
      <c r="T101" s="128">
        <v>1</v>
      </c>
      <c r="U101" s="128">
        <v>2</v>
      </c>
      <c r="V101" s="152">
        <f t="shared" si="5"/>
        <v>0</v>
      </c>
    </row>
    <row r="102" spans="1:22">
      <c r="A102" s="8" t="s">
        <v>137</v>
      </c>
      <c r="B102" s="8" t="s">
        <v>368</v>
      </c>
      <c r="C102" s="8">
        <v>50</v>
      </c>
      <c r="D102" s="8">
        <v>13</v>
      </c>
      <c r="E102" s="38">
        <v>650</v>
      </c>
      <c r="F102" s="38">
        <v>2</v>
      </c>
      <c r="G102" s="38">
        <v>5.34</v>
      </c>
      <c r="H102" s="145">
        <f t="shared" si="3"/>
        <v>6942</v>
      </c>
      <c r="I102" s="8">
        <v>50</v>
      </c>
      <c r="J102" s="8">
        <v>13</v>
      </c>
      <c r="K102" s="148">
        <v>650</v>
      </c>
      <c r="L102" s="148">
        <v>2</v>
      </c>
      <c r="M102" s="148">
        <v>5.34</v>
      </c>
      <c r="N102" s="150">
        <f t="shared" si="4"/>
        <v>6942</v>
      </c>
      <c r="O102" s="8"/>
      <c r="P102" s="8"/>
      <c r="Q102" s="8">
        <v>50</v>
      </c>
      <c r="R102" s="8">
        <v>8.4</v>
      </c>
      <c r="S102" s="128">
        <v>420</v>
      </c>
      <c r="T102" s="128">
        <v>1</v>
      </c>
      <c r="U102" s="128">
        <v>2</v>
      </c>
      <c r="V102" s="152">
        <f t="shared" si="5"/>
        <v>840</v>
      </c>
    </row>
    <row r="103" spans="1:22">
      <c r="A103" s="8" t="s">
        <v>138</v>
      </c>
      <c r="B103" s="8" t="s">
        <v>139</v>
      </c>
      <c r="C103" s="8">
        <v>60</v>
      </c>
      <c r="D103" s="8">
        <v>4.5</v>
      </c>
      <c r="E103" s="38">
        <v>270</v>
      </c>
      <c r="F103" s="38">
        <v>2</v>
      </c>
      <c r="G103" s="38">
        <v>5.34</v>
      </c>
      <c r="H103" s="145">
        <f t="shared" si="3"/>
        <v>2883.6</v>
      </c>
      <c r="I103" s="8">
        <v>60</v>
      </c>
      <c r="J103" s="8">
        <v>2</v>
      </c>
      <c r="K103" s="148">
        <v>120</v>
      </c>
      <c r="L103" s="148">
        <v>2</v>
      </c>
      <c r="M103" s="148">
        <v>5.34</v>
      </c>
      <c r="N103" s="150">
        <f t="shared" si="4"/>
        <v>1281.5999999999999</v>
      </c>
      <c r="O103" s="8" t="s">
        <v>138</v>
      </c>
      <c r="P103" s="8" t="s">
        <v>139</v>
      </c>
      <c r="Q103" s="8"/>
      <c r="R103" s="8"/>
      <c r="S103" s="128">
        <v>0</v>
      </c>
      <c r="T103" s="128">
        <v>1</v>
      </c>
      <c r="U103" s="128">
        <v>2</v>
      </c>
      <c r="V103" s="152">
        <f t="shared" si="5"/>
        <v>0</v>
      </c>
    </row>
    <row r="104" spans="1:22">
      <c r="A104" s="8" t="s">
        <v>138</v>
      </c>
      <c r="B104" s="8" t="s">
        <v>140</v>
      </c>
      <c r="C104" s="8">
        <v>100</v>
      </c>
      <c r="D104" s="8">
        <v>25</v>
      </c>
      <c r="E104" s="38">
        <v>2500</v>
      </c>
      <c r="F104" s="38">
        <v>2</v>
      </c>
      <c r="G104" s="38">
        <v>5.34</v>
      </c>
      <c r="H104" s="145">
        <f t="shared" si="3"/>
        <v>26700</v>
      </c>
      <c r="I104" s="8">
        <v>100</v>
      </c>
      <c r="J104" s="8">
        <v>2.2000000000000002</v>
      </c>
      <c r="K104" s="148">
        <v>220</v>
      </c>
      <c r="L104" s="148">
        <v>2</v>
      </c>
      <c r="M104" s="148">
        <v>5.34</v>
      </c>
      <c r="N104" s="150">
        <f t="shared" si="4"/>
        <v>2349.6</v>
      </c>
      <c r="O104" s="8"/>
      <c r="P104" s="8" t="s">
        <v>140</v>
      </c>
      <c r="Q104" s="8">
        <v>100</v>
      </c>
      <c r="R104" s="8">
        <v>5</v>
      </c>
      <c r="S104" s="128">
        <v>500</v>
      </c>
      <c r="T104" s="128">
        <v>1</v>
      </c>
      <c r="U104" s="128">
        <v>2</v>
      </c>
      <c r="V104" s="152">
        <f t="shared" si="5"/>
        <v>1000</v>
      </c>
    </row>
    <row r="105" spans="1:22">
      <c r="A105" s="8" t="s">
        <v>138</v>
      </c>
      <c r="B105" s="8" t="s">
        <v>141</v>
      </c>
      <c r="C105" s="8">
        <v>120</v>
      </c>
      <c r="D105" s="8">
        <v>20</v>
      </c>
      <c r="E105" s="38">
        <v>2400</v>
      </c>
      <c r="F105" s="38">
        <v>2</v>
      </c>
      <c r="G105" s="38">
        <v>5.34</v>
      </c>
      <c r="H105" s="145">
        <f t="shared" si="3"/>
        <v>25632</v>
      </c>
      <c r="I105" s="8"/>
      <c r="J105" s="8"/>
      <c r="K105" s="148">
        <v>0</v>
      </c>
      <c r="L105" s="148">
        <v>2</v>
      </c>
      <c r="M105" s="148">
        <v>5.34</v>
      </c>
      <c r="N105" s="150">
        <f t="shared" si="4"/>
        <v>0</v>
      </c>
      <c r="O105" s="8"/>
      <c r="P105" s="8" t="s">
        <v>141</v>
      </c>
      <c r="Q105" s="8"/>
      <c r="R105" s="8"/>
      <c r="S105" s="128">
        <v>0</v>
      </c>
      <c r="T105" s="128">
        <v>1</v>
      </c>
      <c r="U105" s="128">
        <v>2</v>
      </c>
      <c r="V105" s="152">
        <f t="shared" si="5"/>
        <v>0</v>
      </c>
    </row>
    <row r="106" spans="1:22">
      <c r="A106" s="8" t="s">
        <v>142</v>
      </c>
      <c r="B106" s="8" t="s">
        <v>129</v>
      </c>
      <c r="C106" s="8">
        <v>25</v>
      </c>
      <c r="D106" s="8">
        <v>8</v>
      </c>
      <c r="E106" s="38">
        <v>200</v>
      </c>
      <c r="F106" s="38">
        <v>2</v>
      </c>
      <c r="G106" s="38">
        <v>5.34</v>
      </c>
      <c r="H106" s="145">
        <f t="shared" si="3"/>
        <v>2136</v>
      </c>
      <c r="I106" s="8"/>
      <c r="J106" s="8"/>
      <c r="K106" s="148">
        <v>0</v>
      </c>
      <c r="L106" s="148">
        <v>2</v>
      </c>
      <c r="M106" s="148">
        <v>5.34</v>
      </c>
      <c r="N106" s="150">
        <f t="shared" si="4"/>
        <v>0</v>
      </c>
      <c r="O106" s="8" t="s">
        <v>142</v>
      </c>
      <c r="P106" s="8" t="s">
        <v>129</v>
      </c>
      <c r="Q106" s="8"/>
      <c r="R106" s="8"/>
      <c r="S106" s="128">
        <v>0</v>
      </c>
      <c r="T106" s="128">
        <v>1</v>
      </c>
      <c r="U106" s="128">
        <v>2</v>
      </c>
      <c r="V106" s="152">
        <f t="shared" si="5"/>
        <v>0</v>
      </c>
    </row>
    <row r="107" spans="1:22">
      <c r="A107" s="8" t="s">
        <v>143</v>
      </c>
      <c r="B107" s="8" t="s">
        <v>368</v>
      </c>
      <c r="C107" s="8"/>
      <c r="D107" s="8"/>
      <c r="E107" s="38">
        <v>0</v>
      </c>
      <c r="F107" s="38">
        <v>2</v>
      </c>
      <c r="G107" s="38">
        <v>5.34</v>
      </c>
      <c r="H107" s="145">
        <f t="shared" si="3"/>
        <v>0</v>
      </c>
      <c r="I107" s="8">
        <v>160</v>
      </c>
      <c r="J107" s="8">
        <v>10</v>
      </c>
      <c r="K107" s="148">
        <v>1600</v>
      </c>
      <c r="L107" s="148">
        <v>2</v>
      </c>
      <c r="M107" s="148">
        <v>5.34</v>
      </c>
      <c r="N107" s="150">
        <f t="shared" si="4"/>
        <v>17088</v>
      </c>
      <c r="O107" s="8" t="s">
        <v>143</v>
      </c>
      <c r="P107" s="8"/>
      <c r="Q107" s="8">
        <v>160</v>
      </c>
      <c r="R107" s="8">
        <v>7</v>
      </c>
      <c r="S107" s="128">
        <v>1120</v>
      </c>
      <c r="T107" s="128">
        <v>1</v>
      </c>
      <c r="U107" s="128">
        <v>2</v>
      </c>
      <c r="V107" s="152">
        <f t="shared" si="5"/>
        <v>2240</v>
      </c>
    </row>
    <row r="108" spans="1:22">
      <c r="A108" s="8" t="s">
        <v>144</v>
      </c>
      <c r="B108" s="8" t="s">
        <v>145</v>
      </c>
      <c r="C108" s="8">
        <v>168</v>
      </c>
      <c r="D108" s="8">
        <v>7</v>
      </c>
      <c r="E108" s="38">
        <v>1176</v>
      </c>
      <c r="F108" s="38">
        <v>2</v>
      </c>
      <c r="G108" s="38">
        <v>5.34</v>
      </c>
      <c r="H108" s="145">
        <f t="shared" si="3"/>
        <v>12559.68</v>
      </c>
      <c r="I108" s="8">
        <v>160</v>
      </c>
      <c r="J108" s="8">
        <v>2</v>
      </c>
      <c r="K108" s="148">
        <v>320</v>
      </c>
      <c r="L108" s="148">
        <v>2</v>
      </c>
      <c r="M108" s="148">
        <v>5.34</v>
      </c>
      <c r="N108" s="150">
        <f t="shared" si="4"/>
        <v>3417.6</v>
      </c>
      <c r="O108" s="8" t="s">
        <v>144</v>
      </c>
      <c r="P108" s="8" t="s">
        <v>145</v>
      </c>
      <c r="Q108" s="8">
        <v>160</v>
      </c>
      <c r="R108" s="8">
        <v>4</v>
      </c>
      <c r="S108" s="128">
        <v>640</v>
      </c>
      <c r="T108" s="128">
        <v>1</v>
      </c>
      <c r="U108" s="128">
        <v>2</v>
      </c>
      <c r="V108" s="152">
        <f t="shared" si="5"/>
        <v>1280</v>
      </c>
    </row>
    <row r="109" spans="1:22">
      <c r="A109" s="8" t="s">
        <v>144</v>
      </c>
      <c r="B109" s="8" t="s">
        <v>145</v>
      </c>
      <c r="C109" s="8">
        <v>75</v>
      </c>
      <c r="D109" s="8">
        <v>4</v>
      </c>
      <c r="E109" s="38">
        <v>300</v>
      </c>
      <c r="F109" s="38">
        <v>2</v>
      </c>
      <c r="G109" s="38">
        <v>5.34</v>
      </c>
      <c r="H109" s="145">
        <f t="shared" si="3"/>
        <v>3204</v>
      </c>
      <c r="I109" s="8">
        <v>42</v>
      </c>
      <c r="J109" s="8">
        <v>10</v>
      </c>
      <c r="K109" s="148">
        <v>420</v>
      </c>
      <c r="L109" s="148">
        <v>2</v>
      </c>
      <c r="M109" s="148">
        <v>5.34</v>
      </c>
      <c r="N109" s="150">
        <f t="shared" si="4"/>
        <v>4485.6000000000004</v>
      </c>
      <c r="O109" s="8"/>
      <c r="P109" s="8" t="s">
        <v>145</v>
      </c>
      <c r="Q109" s="8">
        <v>42</v>
      </c>
      <c r="R109" s="8">
        <v>10</v>
      </c>
      <c r="S109" s="128">
        <v>420</v>
      </c>
      <c r="T109" s="128">
        <v>1</v>
      </c>
      <c r="U109" s="128">
        <v>2</v>
      </c>
      <c r="V109" s="152">
        <f t="shared" si="5"/>
        <v>840</v>
      </c>
    </row>
    <row r="110" spans="1:22">
      <c r="A110" s="8" t="s">
        <v>144</v>
      </c>
      <c r="B110" s="8" t="s">
        <v>140</v>
      </c>
      <c r="C110" s="8">
        <v>105</v>
      </c>
      <c r="D110" s="8">
        <v>6</v>
      </c>
      <c r="E110" s="38">
        <v>630</v>
      </c>
      <c r="F110" s="38">
        <v>2</v>
      </c>
      <c r="G110" s="38">
        <v>5.34</v>
      </c>
      <c r="H110" s="145">
        <f t="shared" si="3"/>
        <v>6728.4</v>
      </c>
      <c r="I110" s="8"/>
      <c r="J110" s="8"/>
      <c r="K110" s="148">
        <v>0</v>
      </c>
      <c r="L110" s="148">
        <v>2</v>
      </c>
      <c r="M110" s="148">
        <v>5.34</v>
      </c>
      <c r="N110" s="150">
        <f t="shared" si="4"/>
        <v>0</v>
      </c>
      <c r="O110" s="8"/>
      <c r="P110" s="8" t="s">
        <v>140</v>
      </c>
      <c r="Q110" s="8">
        <v>35</v>
      </c>
      <c r="R110" s="8">
        <v>3</v>
      </c>
      <c r="S110" s="128">
        <v>105</v>
      </c>
      <c r="T110" s="128">
        <v>1</v>
      </c>
      <c r="U110" s="128">
        <v>2</v>
      </c>
      <c r="V110" s="152">
        <f t="shared" si="5"/>
        <v>210</v>
      </c>
    </row>
    <row r="111" spans="1:22">
      <c r="A111" s="8" t="s">
        <v>144</v>
      </c>
      <c r="B111" s="8" t="s">
        <v>368</v>
      </c>
      <c r="C111" s="8">
        <v>85</v>
      </c>
      <c r="D111" s="8">
        <v>9</v>
      </c>
      <c r="E111" s="38">
        <v>765</v>
      </c>
      <c r="F111" s="38">
        <v>2</v>
      </c>
      <c r="G111" s="38">
        <v>5.34</v>
      </c>
      <c r="H111" s="145">
        <f t="shared" si="3"/>
        <v>8170.2</v>
      </c>
      <c r="I111" s="8"/>
      <c r="J111" s="8"/>
      <c r="K111" s="148">
        <v>0</v>
      </c>
      <c r="L111" s="148">
        <v>2</v>
      </c>
      <c r="M111" s="148">
        <v>5.34</v>
      </c>
      <c r="N111" s="150">
        <f t="shared" si="4"/>
        <v>0</v>
      </c>
      <c r="O111" s="8"/>
      <c r="P111" s="8"/>
      <c r="Q111" s="8">
        <v>156</v>
      </c>
      <c r="R111" s="8">
        <v>2</v>
      </c>
      <c r="S111" s="128">
        <v>312</v>
      </c>
      <c r="T111" s="128">
        <v>1</v>
      </c>
      <c r="U111" s="128">
        <v>2</v>
      </c>
      <c r="V111" s="152">
        <f t="shared" si="5"/>
        <v>624</v>
      </c>
    </row>
    <row r="112" spans="1:22">
      <c r="A112" s="8" t="s">
        <v>144</v>
      </c>
      <c r="B112" s="8" t="s">
        <v>368</v>
      </c>
      <c r="C112" s="8">
        <v>45</v>
      </c>
      <c r="D112" s="8">
        <v>13.5</v>
      </c>
      <c r="E112" s="38">
        <v>607.5</v>
      </c>
      <c r="F112" s="38">
        <v>2</v>
      </c>
      <c r="G112" s="38">
        <v>5.34</v>
      </c>
      <c r="H112" s="145">
        <f t="shared" si="3"/>
        <v>6488.1</v>
      </c>
      <c r="I112" s="8"/>
      <c r="J112" s="8"/>
      <c r="K112" s="148">
        <v>0</v>
      </c>
      <c r="L112" s="148">
        <v>2</v>
      </c>
      <c r="M112" s="148">
        <v>5.34</v>
      </c>
      <c r="N112" s="150">
        <f t="shared" si="4"/>
        <v>0</v>
      </c>
      <c r="O112" s="8"/>
      <c r="P112" s="8"/>
      <c r="Q112" s="8">
        <v>74</v>
      </c>
      <c r="R112" s="8">
        <v>5.5</v>
      </c>
      <c r="S112" s="128">
        <v>407</v>
      </c>
      <c r="T112" s="128">
        <v>1</v>
      </c>
      <c r="U112" s="128">
        <v>2</v>
      </c>
      <c r="V112" s="152">
        <f t="shared" si="5"/>
        <v>814</v>
      </c>
    </row>
    <row r="113" spans="1:22">
      <c r="A113" s="8" t="s">
        <v>144</v>
      </c>
      <c r="B113" s="8" t="s">
        <v>368</v>
      </c>
      <c r="C113" s="8">
        <v>85</v>
      </c>
      <c r="D113" s="8">
        <v>8</v>
      </c>
      <c r="E113" s="38">
        <v>680</v>
      </c>
      <c r="F113" s="38">
        <v>2</v>
      </c>
      <c r="G113" s="38">
        <v>5.34</v>
      </c>
      <c r="H113" s="145">
        <f t="shared" si="3"/>
        <v>7262.4</v>
      </c>
      <c r="I113" s="8"/>
      <c r="J113" s="8"/>
      <c r="K113" s="148">
        <v>0</v>
      </c>
      <c r="L113" s="148">
        <v>2</v>
      </c>
      <c r="M113" s="148">
        <v>5.34</v>
      </c>
      <c r="N113" s="150">
        <f t="shared" si="4"/>
        <v>0</v>
      </c>
      <c r="O113" s="8"/>
      <c r="P113" s="8"/>
      <c r="Q113" s="8">
        <v>16</v>
      </c>
      <c r="R113" s="8">
        <v>4</v>
      </c>
      <c r="S113" s="128">
        <v>64</v>
      </c>
      <c r="T113" s="128">
        <v>1</v>
      </c>
      <c r="U113" s="128">
        <v>2</v>
      </c>
      <c r="V113" s="152">
        <f t="shared" si="5"/>
        <v>128</v>
      </c>
    </row>
    <row r="114" spans="1:22">
      <c r="A114" s="8" t="s">
        <v>144</v>
      </c>
      <c r="B114" s="8" t="s">
        <v>368</v>
      </c>
      <c r="C114" s="8">
        <v>40</v>
      </c>
      <c r="D114" s="8">
        <v>2</v>
      </c>
      <c r="E114" s="38">
        <v>80</v>
      </c>
      <c r="F114" s="38">
        <v>2</v>
      </c>
      <c r="G114" s="38">
        <v>5.34</v>
      </c>
      <c r="H114" s="145">
        <f t="shared" si="3"/>
        <v>854.4</v>
      </c>
      <c r="I114" s="8"/>
      <c r="J114" s="8"/>
      <c r="K114" s="148">
        <v>0</v>
      </c>
      <c r="L114" s="148">
        <v>2</v>
      </c>
      <c r="M114" s="148">
        <v>5.34</v>
      </c>
      <c r="N114" s="150">
        <f t="shared" si="4"/>
        <v>0</v>
      </c>
      <c r="O114" s="8"/>
      <c r="P114" s="8"/>
      <c r="Q114" s="8"/>
      <c r="R114" s="8"/>
      <c r="S114" s="128">
        <v>0</v>
      </c>
      <c r="T114" s="128">
        <v>1</v>
      </c>
      <c r="U114" s="128">
        <v>2</v>
      </c>
      <c r="V114" s="152">
        <f t="shared" si="5"/>
        <v>0</v>
      </c>
    </row>
    <row r="115" spans="1:22">
      <c r="A115" s="8" t="s">
        <v>144</v>
      </c>
      <c r="B115" s="8" t="s">
        <v>368</v>
      </c>
      <c r="C115" s="8">
        <v>110</v>
      </c>
      <c r="D115" s="8">
        <v>9</v>
      </c>
      <c r="E115" s="38">
        <v>990</v>
      </c>
      <c r="F115" s="38">
        <v>2</v>
      </c>
      <c r="G115" s="38">
        <v>5.34</v>
      </c>
      <c r="H115" s="145">
        <f t="shared" si="3"/>
        <v>10573.2</v>
      </c>
      <c r="I115" s="8"/>
      <c r="J115" s="8"/>
      <c r="K115" s="148">
        <v>0</v>
      </c>
      <c r="L115" s="148">
        <v>2</v>
      </c>
      <c r="M115" s="148">
        <v>5.34</v>
      </c>
      <c r="N115" s="150">
        <f t="shared" si="4"/>
        <v>0</v>
      </c>
      <c r="O115" s="8"/>
      <c r="P115" s="8"/>
      <c r="Q115" s="8"/>
      <c r="R115" s="8"/>
      <c r="S115" s="128">
        <v>0</v>
      </c>
      <c r="T115" s="128">
        <v>1</v>
      </c>
      <c r="U115" s="128">
        <v>2</v>
      </c>
      <c r="V115" s="152">
        <f t="shared" si="5"/>
        <v>0</v>
      </c>
    </row>
    <row r="116" spans="1:22">
      <c r="A116" s="8" t="s">
        <v>144</v>
      </c>
      <c r="B116" s="8" t="s">
        <v>146</v>
      </c>
      <c r="C116" s="8"/>
      <c r="D116" s="8"/>
      <c r="E116" s="38">
        <v>0</v>
      </c>
      <c r="F116" s="38">
        <v>2</v>
      </c>
      <c r="G116" s="38">
        <v>5.34</v>
      </c>
      <c r="H116" s="145">
        <f t="shared" si="3"/>
        <v>0</v>
      </c>
      <c r="I116" s="8">
        <v>25</v>
      </c>
      <c r="J116" s="8">
        <v>5</v>
      </c>
      <c r="K116" s="148">
        <v>125</v>
      </c>
      <c r="L116" s="148">
        <v>2</v>
      </c>
      <c r="M116" s="148">
        <v>5.34</v>
      </c>
      <c r="N116" s="150">
        <f t="shared" si="4"/>
        <v>1335</v>
      </c>
      <c r="O116" s="8"/>
      <c r="P116" s="8" t="s">
        <v>146</v>
      </c>
      <c r="Q116" s="8"/>
      <c r="R116" s="8"/>
      <c r="S116" s="128">
        <v>0</v>
      </c>
      <c r="T116" s="128">
        <v>1</v>
      </c>
      <c r="U116" s="128">
        <v>2</v>
      </c>
      <c r="V116" s="152">
        <f t="shared" si="5"/>
        <v>0</v>
      </c>
    </row>
    <row r="117" spans="1:22">
      <c r="A117" s="8" t="s">
        <v>144</v>
      </c>
      <c r="B117" s="8" t="s">
        <v>147</v>
      </c>
      <c r="C117" s="8"/>
      <c r="D117" s="8"/>
      <c r="E117" s="38">
        <v>0</v>
      </c>
      <c r="F117" s="38">
        <v>2</v>
      </c>
      <c r="G117" s="38">
        <v>5.34</v>
      </c>
      <c r="H117" s="145">
        <f t="shared" si="3"/>
        <v>0</v>
      </c>
      <c r="I117" s="8">
        <v>6.6</v>
      </c>
      <c r="J117" s="8">
        <v>9</v>
      </c>
      <c r="K117" s="148">
        <v>59.4</v>
      </c>
      <c r="L117" s="148">
        <v>2</v>
      </c>
      <c r="M117" s="148">
        <v>5.34</v>
      </c>
      <c r="N117" s="150">
        <f t="shared" si="4"/>
        <v>634.39200000000005</v>
      </c>
      <c r="O117" s="8"/>
      <c r="P117" s="8" t="s">
        <v>147</v>
      </c>
      <c r="Q117" s="8"/>
      <c r="R117" s="8"/>
      <c r="S117" s="128">
        <v>0</v>
      </c>
      <c r="T117" s="128">
        <v>1</v>
      </c>
      <c r="U117" s="128">
        <v>2</v>
      </c>
      <c r="V117" s="152">
        <f t="shared" si="5"/>
        <v>0</v>
      </c>
    </row>
    <row r="118" spans="1:22">
      <c r="A118" s="8" t="s">
        <v>148</v>
      </c>
      <c r="B118" s="8" t="s">
        <v>145</v>
      </c>
      <c r="C118" s="8">
        <v>55</v>
      </c>
      <c r="D118" s="8">
        <v>6</v>
      </c>
      <c r="E118" s="38">
        <v>330</v>
      </c>
      <c r="F118" s="38">
        <v>2</v>
      </c>
      <c r="G118" s="38">
        <v>5.34</v>
      </c>
      <c r="H118" s="145">
        <f t="shared" si="3"/>
        <v>3524.4</v>
      </c>
      <c r="I118" s="8">
        <v>55</v>
      </c>
      <c r="J118" s="8">
        <v>2</v>
      </c>
      <c r="K118" s="148">
        <v>110</v>
      </c>
      <c r="L118" s="148">
        <v>2</v>
      </c>
      <c r="M118" s="148">
        <v>5.34</v>
      </c>
      <c r="N118" s="150">
        <f t="shared" si="4"/>
        <v>1174.8</v>
      </c>
      <c r="O118" s="8" t="s">
        <v>148</v>
      </c>
      <c r="P118" s="8" t="s">
        <v>145</v>
      </c>
      <c r="Q118" s="8">
        <v>55</v>
      </c>
      <c r="R118" s="8">
        <v>6.5</v>
      </c>
      <c r="S118" s="128">
        <v>357.5</v>
      </c>
      <c r="T118" s="128">
        <v>1</v>
      </c>
      <c r="U118" s="128">
        <v>2</v>
      </c>
      <c r="V118" s="152">
        <f t="shared" si="5"/>
        <v>715</v>
      </c>
    </row>
    <row r="119" spans="1:22">
      <c r="A119" s="8" t="s">
        <v>148</v>
      </c>
      <c r="B119" s="8" t="s">
        <v>145</v>
      </c>
      <c r="C119" s="8">
        <v>40</v>
      </c>
      <c r="D119" s="8">
        <v>6</v>
      </c>
      <c r="E119" s="38">
        <v>240</v>
      </c>
      <c r="F119" s="38">
        <v>2</v>
      </c>
      <c r="G119" s="38">
        <v>5.34</v>
      </c>
      <c r="H119" s="145">
        <f t="shared" si="3"/>
        <v>2563.1999999999998</v>
      </c>
      <c r="I119" s="8"/>
      <c r="J119" s="8"/>
      <c r="K119" s="148">
        <v>0</v>
      </c>
      <c r="L119" s="148">
        <v>2</v>
      </c>
      <c r="M119" s="148">
        <v>5.34</v>
      </c>
      <c r="N119" s="150">
        <f t="shared" si="4"/>
        <v>0</v>
      </c>
      <c r="O119" s="8"/>
      <c r="P119" s="8" t="s">
        <v>145</v>
      </c>
      <c r="Q119" s="8"/>
      <c r="R119" s="8"/>
      <c r="S119" s="128">
        <v>0</v>
      </c>
      <c r="T119" s="128">
        <v>1</v>
      </c>
      <c r="U119" s="128">
        <v>2</v>
      </c>
      <c r="V119" s="152">
        <f t="shared" si="5"/>
        <v>0</v>
      </c>
    </row>
    <row r="120" spans="1:22">
      <c r="A120" s="8" t="s">
        <v>148</v>
      </c>
      <c r="B120" s="8" t="s">
        <v>140</v>
      </c>
      <c r="C120" s="8">
        <v>42</v>
      </c>
      <c r="D120" s="8">
        <v>20</v>
      </c>
      <c r="E120" s="38">
        <v>840</v>
      </c>
      <c r="F120" s="38">
        <v>2</v>
      </c>
      <c r="G120" s="38">
        <v>5.34</v>
      </c>
      <c r="H120" s="145">
        <f t="shared" si="3"/>
        <v>8971.2000000000007</v>
      </c>
      <c r="I120" s="8"/>
      <c r="J120" s="8"/>
      <c r="K120" s="148">
        <v>0</v>
      </c>
      <c r="L120" s="148">
        <v>2</v>
      </c>
      <c r="M120" s="148">
        <v>5.34</v>
      </c>
      <c r="N120" s="150">
        <f t="shared" si="4"/>
        <v>0</v>
      </c>
      <c r="O120" s="8"/>
      <c r="P120" s="8" t="s">
        <v>140</v>
      </c>
      <c r="Q120" s="8"/>
      <c r="R120" s="8"/>
      <c r="S120" s="128">
        <v>0</v>
      </c>
      <c r="T120" s="128">
        <v>1</v>
      </c>
      <c r="U120" s="128">
        <v>2</v>
      </c>
      <c r="V120" s="152">
        <f t="shared" si="5"/>
        <v>0</v>
      </c>
    </row>
    <row r="121" spans="1:22">
      <c r="A121" s="8" t="s">
        <v>148</v>
      </c>
      <c r="B121" s="8" t="s">
        <v>140</v>
      </c>
      <c r="C121" s="8">
        <v>135</v>
      </c>
      <c r="D121" s="8">
        <v>18</v>
      </c>
      <c r="E121" s="38">
        <v>2430</v>
      </c>
      <c r="F121" s="38">
        <v>2</v>
      </c>
      <c r="G121" s="38">
        <v>5.34</v>
      </c>
      <c r="H121" s="145">
        <f t="shared" si="3"/>
        <v>25952.400000000001</v>
      </c>
      <c r="I121" s="8"/>
      <c r="J121" s="8"/>
      <c r="K121" s="148">
        <v>0</v>
      </c>
      <c r="L121" s="148">
        <v>2</v>
      </c>
      <c r="M121" s="148">
        <v>5.34</v>
      </c>
      <c r="N121" s="150">
        <f t="shared" si="4"/>
        <v>0</v>
      </c>
      <c r="O121" s="8"/>
      <c r="P121" s="8" t="s">
        <v>140</v>
      </c>
      <c r="Q121" s="8"/>
      <c r="R121" s="8"/>
      <c r="S121" s="128">
        <v>0</v>
      </c>
      <c r="T121" s="128">
        <v>1</v>
      </c>
      <c r="U121" s="128">
        <v>2</v>
      </c>
      <c r="V121" s="152">
        <f t="shared" si="5"/>
        <v>0</v>
      </c>
    </row>
    <row r="122" spans="1:22">
      <c r="A122" s="8" t="s">
        <v>148</v>
      </c>
      <c r="B122" s="8" t="s">
        <v>149</v>
      </c>
      <c r="C122" s="8">
        <v>50</v>
      </c>
      <c r="D122" s="8">
        <v>3.5</v>
      </c>
      <c r="E122" s="38">
        <v>175</v>
      </c>
      <c r="F122" s="38">
        <v>2</v>
      </c>
      <c r="G122" s="38">
        <v>5.34</v>
      </c>
      <c r="H122" s="145">
        <f t="shared" si="3"/>
        <v>1869</v>
      </c>
      <c r="I122" s="8"/>
      <c r="J122" s="8"/>
      <c r="K122" s="148">
        <v>0</v>
      </c>
      <c r="L122" s="148">
        <v>2</v>
      </c>
      <c r="M122" s="148">
        <v>5.34</v>
      </c>
      <c r="N122" s="150">
        <f t="shared" si="4"/>
        <v>0</v>
      </c>
      <c r="O122" s="8"/>
      <c r="P122" s="8" t="s">
        <v>149</v>
      </c>
      <c r="Q122" s="8"/>
      <c r="R122" s="8"/>
      <c r="S122" s="128">
        <v>0</v>
      </c>
      <c r="T122" s="128">
        <v>1</v>
      </c>
      <c r="U122" s="128">
        <v>2</v>
      </c>
      <c r="V122" s="152">
        <f t="shared" si="5"/>
        <v>0</v>
      </c>
    </row>
    <row r="123" spans="1:22">
      <c r="A123" s="8" t="s">
        <v>150</v>
      </c>
      <c r="B123" s="8" t="s">
        <v>140</v>
      </c>
      <c r="C123" s="8">
        <v>185</v>
      </c>
      <c r="D123" s="8">
        <v>13</v>
      </c>
      <c r="E123" s="38">
        <v>2405</v>
      </c>
      <c r="F123" s="38">
        <v>2</v>
      </c>
      <c r="G123" s="38">
        <v>5.34</v>
      </c>
      <c r="H123" s="145">
        <f t="shared" si="3"/>
        <v>25685.4</v>
      </c>
      <c r="I123" s="8"/>
      <c r="J123" s="8"/>
      <c r="K123" s="148">
        <v>0</v>
      </c>
      <c r="L123" s="148">
        <v>2</v>
      </c>
      <c r="M123" s="148">
        <v>5.34</v>
      </c>
      <c r="N123" s="150">
        <f t="shared" si="4"/>
        <v>0</v>
      </c>
      <c r="O123" s="8" t="s">
        <v>150</v>
      </c>
      <c r="P123" s="8" t="s">
        <v>140</v>
      </c>
      <c r="Q123" s="8"/>
      <c r="R123" s="8"/>
      <c r="S123" s="128">
        <v>0</v>
      </c>
      <c r="T123" s="128">
        <v>1</v>
      </c>
      <c r="U123" s="128">
        <v>2</v>
      </c>
      <c r="V123" s="152">
        <f t="shared" si="5"/>
        <v>0</v>
      </c>
    </row>
    <row r="124" spans="1:22">
      <c r="A124" s="8" t="s">
        <v>150</v>
      </c>
      <c r="B124" s="8" t="s">
        <v>140</v>
      </c>
      <c r="C124" s="8"/>
      <c r="D124" s="8"/>
      <c r="E124" s="38">
        <v>0</v>
      </c>
      <c r="F124" s="38">
        <v>2</v>
      </c>
      <c r="G124" s="38">
        <v>5.34</v>
      </c>
      <c r="H124" s="145">
        <f t="shared" si="3"/>
        <v>0</v>
      </c>
      <c r="I124" s="8"/>
      <c r="J124" s="8"/>
      <c r="K124" s="148">
        <v>0</v>
      </c>
      <c r="L124" s="148">
        <v>2</v>
      </c>
      <c r="M124" s="148">
        <v>5.34</v>
      </c>
      <c r="N124" s="150">
        <f t="shared" si="4"/>
        <v>0</v>
      </c>
      <c r="O124" s="8"/>
      <c r="P124" s="8" t="s">
        <v>140</v>
      </c>
      <c r="Q124" s="8"/>
      <c r="R124" s="8"/>
      <c r="S124" s="128">
        <v>0</v>
      </c>
      <c r="T124" s="128">
        <v>1</v>
      </c>
      <c r="U124" s="128">
        <v>2</v>
      </c>
      <c r="V124" s="152">
        <f t="shared" si="5"/>
        <v>0</v>
      </c>
    </row>
    <row r="125" spans="1:22">
      <c r="A125" s="8" t="s">
        <v>150</v>
      </c>
      <c r="B125" s="8" t="s">
        <v>145</v>
      </c>
      <c r="C125" s="8">
        <v>16</v>
      </c>
      <c r="D125" s="8">
        <v>12.5</v>
      </c>
      <c r="E125" s="38">
        <v>200</v>
      </c>
      <c r="F125" s="38">
        <v>2</v>
      </c>
      <c r="G125" s="38">
        <v>5.34</v>
      </c>
      <c r="H125" s="145">
        <f t="shared" si="3"/>
        <v>2136</v>
      </c>
      <c r="I125" s="8"/>
      <c r="J125" s="8"/>
      <c r="K125" s="148">
        <v>0</v>
      </c>
      <c r="L125" s="148">
        <v>2</v>
      </c>
      <c r="M125" s="148">
        <v>5.34</v>
      </c>
      <c r="N125" s="150">
        <f t="shared" si="4"/>
        <v>0</v>
      </c>
      <c r="O125" s="8"/>
      <c r="P125" s="8" t="s">
        <v>145</v>
      </c>
      <c r="Q125" s="8"/>
      <c r="R125" s="8"/>
      <c r="S125" s="128">
        <v>0</v>
      </c>
      <c r="T125" s="128">
        <v>1</v>
      </c>
      <c r="U125" s="128">
        <v>2</v>
      </c>
      <c r="V125" s="152">
        <f t="shared" si="5"/>
        <v>0</v>
      </c>
    </row>
    <row r="126" spans="1:22">
      <c r="A126" s="8" t="s">
        <v>150</v>
      </c>
      <c r="B126" s="8" t="s">
        <v>151</v>
      </c>
      <c r="C126" s="8"/>
      <c r="D126" s="8"/>
      <c r="E126" s="38">
        <v>0</v>
      </c>
      <c r="F126" s="38">
        <v>2</v>
      </c>
      <c r="G126" s="38">
        <v>5.34</v>
      </c>
      <c r="H126" s="145">
        <f t="shared" si="3"/>
        <v>0</v>
      </c>
      <c r="I126" s="8">
        <v>30</v>
      </c>
      <c r="J126" s="8">
        <v>7</v>
      </c>
      <c r="K126" s="148">
        <v>210</v>
      </c>
      <c r="L126" s="148">
        <v>2</v>
      </c>
      <c r="M126" s="148">
        <v>5.34</v>
      </c>
      <c r="N126" s="150">
        <f t="shared" si="4"/>
        <v>2242.8000000000002</v>
      </c>
      <c r="O126" s="8"/>
      <c r="P126" s="8" t="s">
        <v>151</v>
      </c>
      <c r="Q126" s="8"/>
      <c r="R126" s="8"/>
      <c r="S126" s="128">
        <v>0</v>
      </c>
      <c r="T126" s="128">
        <v>1</v>
      </c>
      <c r="U126" s="128">
        <v>2</v>
      </c>
      <c r="V126" s="152">
        <f t="shared" si="5"/>
        <v>0</v>
      </c>
    </row>
    <row r="127" spans="1:22">
      <c r="A127" s="8" t="s">
        <v>150</v>
      </c>
      <c r="B127" s="8" t="s">
        <v>146</v>
      </c>
      <c r="C127" s="8"/>
      <c r="D127" s="8"/>
      <c r="E127" s="38">
        <v>0</v>
      </c>
      <c r="F127" s="38">
        <v>2</v>
      </c>
      <c r="G127" s="38">
        <v>5.34</v>
      </c>
      <c r="H127" s="145">
        <f t="shared" si="3"/>
        <v>0</v>
      </c>
      <c r="I127" s="8">
        <v>17</v>
      </c>
      <c r="J127" s="8">
        <v>4</v>
      </c>
      <c r="K127" s="148">
        <v>68</v>
      </c>
      <c r="L127" s="148">
        <v>2</v>
      </c>
      <c r="M127" s="148">
        <v>5.34</v>
      </c>
      <c r="N127" s="150">
        <f t="shared" si="4"/>
        <v>726.24</v>
      </c>
      <c r="O127" s="8"/>
      <c r="P127" s="8" t="s">
        <v>146</v>
      </c>
      <c r="Q127" s="8"/>
      <c r="R127" s="8"/>
      <c r="S127" s="128">
        <v>0</v>
      </c>
      <c r="T127" s="128">
        <v>1</v>
      </c>
      <c r="U127" s="128">
        <v>2</v>
      </c>
      <c r="V127" s="152">
        <f t="shared" si="5"/>
        <v>0</v>
      </c>
    </row>
    <row r="128" spans="1:22">
      <c r="A128" s="8" t="s">
        <v>153</v>
      </c>
      <c r="B128" s="8" t="s">
        <v>368</v>
      </c>
      <c r="C128" s="8"/>
      <c r="D128" s="8"/>
      <c r="E128" s="38">
        <v>0</v>
      </c>
      <c r="F128" s="38">
        <v>2</v>
      </c>
      <c r="G128" s="38">
        <v>5.34</v>
      </c>
      <c r="H128" s="145">
        <f t="shared" si="3"/>
        <v>0</v>
      </c>
      <c r="I128" s="8">
        <v>25</v>
      </c>
      <c r="J128" s="8">
        <v>7.5</v>
      </c>
      <c r="K128" s="148">
        <v>187.5</v>
      </c>
      <c r="L128" s="148">
        <v>2</v>
      </c>
      <c r="M128" s="148">
        <v>5.34</v>
      </c>
      <c r="N128" s="150">
        <f t="shared" si="4"/>
        <v>2002.5</v>
      </c>
      <c r="O128" s="8" t="s">
        <v>153</v>
      </c>
      <c r="P128" s="8"/>
      <c r="Q128" s="8"/>
      <c r="R128" s="8"/>
      <c r="S128" s="128">
        <v>0</v>
      </c>
      <c r="T128" s="128">
        <v>1</v>
      </c>
      <c r="U128" s="128">
        <v>2</v>
      </c>
      <c r="V128" s="152">
        <f t="shared" si="5"/>
        <v>0</v>
      </c>
    </row>
    <row r="129" spans="1:22">
      <c r="A129" s="8" t="s">
        <v>154</v>
      </c>
      <c r="B129" s="8" t="s">
        <v>368</v>
      </c>
      <c r="C129" s="8"/>
      <c r="D129" s="8"/>
      <c r="E129" s="38">
        <v>0</v>
      </c>
      <c r="F129" s="38">
        <v>2</v>
      </c>
      <c r="G129" s="38">
        <v>5.34</v>
      </c>
      <c r="H129" s="145">
        <f t="shared" si="3"/>
        <v>0</v>
      </c>
      <c r="I129" s="8">
        <v>15</v>
      </c>
      <c r="J129" s="8">
        <v>15</v>
      </c>
      <c r="K129" s="148">
        <v>225</v>
      </c>
      <c r="L129" s="148">
        <v>2</v>
      </c>
      <c r="M129" s="148">
        <v>5.34</v>
      </c>
      <c r="N129" s="150">
        <f t="shared" si="4"/>
        <v>2403</v>
      </c>
      <c r="O129" s="8" t="s">
        <v>154</v>
      </c>
      <c r="P129" s="8"/>
      <c r="Q129" s="8"/>
      <c r="R129" s="8"/>
      <c r="S129" s="128">
        <v>0</v>
      </c>
      <c r="T129" s="128">
        <v>1</v>
      </c>
      <c r="U129" s="128">
        <v>2</v>
      </c>
      <c r="V129" s="152">
        <f t="shared" si="5"/>
        <v>0</v>
      </c>
    </row>
    <row r="130" spans="1:22">
      <c r="A130" s="8" t="s">
        <v>155</v>
      </c>
      <c r="B130" s="8" t="s">
        <v>368</v>
      </c>
      <c r="C130" s="8"/>
      <c r="D130" s="8"/>
      <c r="E130" s="38">
        <v>0</v>
      </c>
      <c r="F130" s="38">
        <v>2</v>
      </c>
      <c r="G130" s="38">
        <v>5.34</v>
      </c>
      <c r="H130" s="145">
        <f t="shared" si="3"/>
        <v>0</v>
      </c>
      <c r="I130" s="8">
        <v>15</v>
      </c>
      <c r="J130" s="8">
        <v>17</v>
      </c>
      <c r="K130" s="148">
        <v>255</v>
      </c>
      <c r="L130" s="148">
        <v>2</v>
      </c>
      <c r="M130" s="148">
        <v>5.34</v>
      </c>
      <c r="N130" s="150">
        <f t="shared" si="4"/>
        <v>2723.4</v>
      </c>
      <c r="O130" s="8" t="s">
        <v>155</v>
      </c>
      <c r="P130" s="8"/>
      <c r="Q130" s="8"/>
      <c r="R130" s="8"/>
      <c r="S130" s="128">
        <v>0</v>
      </c>
      <c r="T130" s="128">
        <v>1</v>
      </c>
      <c r="U130" s="128">
        <v>2</v>
      </c>
      <c r="V130" s="152">
        <f t="shared" si="5"/>
        <v>0</v>
      </c>
    </row>
    <row r="131" spans="1:22">
      <c r="A131" s="8" t="s">
        <v>156</v>
      </c>
      <c r="B131" s="8" t="s">
        <v>157</v>
      </c>
      <c r="C131" s="8"/>
      <c r="D131" s="8"/>
      <c r="E131" s="38">
        <v>0</v>
      </c>
      <c r="F131" s="38">
        <v>2</v>
      </c>
      <c r="G131" s="38">
        <v>5.34</v>
      </c>
      <c r="H131" s="145">
        <f t="shared" si="3"/>
        <v>0</v>
      </c>
      <c r="I131" s="8">
        <v>53.7</v>
      </c>
      <c r="J131" s="8">
        <v>7.1</v>
      </c>
      <c r="K131" s="148">
        <v>381.27</v>
      </c>
      <c r="L131" s="148">
        <v>2</v>
      </c>
      <c r="M131" s="148">
        <v>5.34</v>
      </c>
      <c r="N131" s="150">
        <f t="shared" si="4"/>
        <v>4071.9636</v>
      </c>
      <c r="O131" s="8" t="s">
        <v>156</v>
      </c>
      <c r="P131" s="8" t="s">
        <v>157</v>
      </c>
      <c r="Q131" s="8"/>
      <c r="R131" s="8"/>
      <c r="S131" s="128">
        <v>0</v>
      </c>
      <c r="T131" s="128">
        <v>1</v>
      </c>
      <c r="U131" s="128">
        <v>2</v>
      </c>
      <c r="V131" s="152">
        <f t="shared" si="5"/>
        <v>0</v>
      </c>
    </row>
    <row r="132" spans="1:22">
      <c r="A132" s="8" t="s">
        <v>156</v>
      </c>
      <c r="B132" s="8" t="s">
        <v>158</v>
      </c>
      <c r="C132" s="8"/>
      <c r="D132" s="8"/>
      <c r="E132" s="38">
        <v>0</v>
      </c>
      <c r="F132" s="38">
        <v>2</v>
      </c>
      <c r="G132" s="38">
        <v>5.34</v>
      </c>
      <c r="H132" s="145">
        <f t="shared" si="3"/>
        <v>0</v>
      </c>
      <c r="I132" s="8">
        <v>68</v>
      </c>
      <c r="J132" s="8">
        <v>8</v>
      </c>
      <c r="K132" s="148">
        <v>544</v>
      </c>
      <c r="L132" s="148">
        <v>2</v>
      </c>
      <c r="M132" s="148">
        <v>5.34</v>
      </c>
      <c r="N132" s="150">
        <f t="shared" si="4"/>
        <v>5809.92</v>
      </c>
      <c r="O132" s="8"/>
      <c r="P132" s="8" t="s">
        <v>158</v>
      </c>
      <c r="Q132" s="8"/>
      <c r="R132" s="8"/>
      <c r="S132" s="128">
        <v>0</v>
      </c>
      <c r="T132" s="128">
        <v>1</v>
      </c>
      <c r="U132" s="128">
        <v>2</v>
      </c>
      <c r="V132" s="152">
        <f t="shared" si="5"/>
        <v>0</v>
      </c>
    </row>
    <row r="133" spans="1:22">
      <c r="A133" s="8" t="s">
        <v>159</v>
      </c>
      <c r="B133" s="8" t="s">
        <v>160</v>
      </c>
      <c r="C133" s="8"/>
      <c r="D133" s="8"/>
      <c r="E133" s="38">
        <v>0</v>
      </c>
      <c r="F133" s="38">
        <v>2</v>
      </c>
      <c r="G133" s="38">
        <v>5.34</v>
      </c>
      <c r="H133" s="145">
        <f t="shared" ref="H133:H137" si="6">G133*F133*E133</f>
        <v>0</v>
      </c>
      <c r="I133" s="8">
        <v>20</v>
      </c>
      <c r="J133" s="8">
        <v>12</v>
      </c>
      <c r="K133" s="148">
        <v>240</v>
      </c>
      <c r="L133" s="148">
        <v>2</v>
      </c>
      <c r="M133" s="148">
        <v>5.34</v>
      </c>
      <c r="N133" s="150">
        <f t="shared" ref="N133:N137" si="7">K133*L133*M133</f>
        <v>2563.1999999999998</v>
      </c>
      <c r="O133" s="8" t="s">
        <v>159</v>
      </c>
      <c r="P133" s="8" t="s">
        <v>160</v>
      </c>
      <c r="Q133" s="8"/>
      <c r="R133" s="8"/>
      <c r="S133" s="128">
        <v>0</v>
      </c>
      <c r="T133" s="128">
        <v>1</v>
      </c>
      <c r="U133" s="128">
        <v>2</v>
      </c>
      <c r="V133" s="152">
        <f t="shared" ref="V133:V137" si="8">U133*S133</f>
        <v>0</v>
      </c>
    </row>
    <row r="134" spans="1:22">
      <c r="A134" s="8" t="s">
        <v>159</v>
      </c>
      <c r="B134" s="8" t="s">
        <v>161</v>
      </c>
      <c r="C134" s="8"/>
      <c r="D134" s="8"/>
      <c r="E134" s="38">
        <v>0</v>
      </c>
      <c r="F134" s="38">
        <v>2</v>
      </c>
      <c r="G134" s="38">
        <v>5.34</v>
      </c>
      <c r="H134" s="145">
        <f t="shared" si="6"/>
        <v>0</v>
      </c>
      <c r="I134" s="8">
        <v>88</v>
      </c>
      <c r="J134" s="8">
        <v>7</v>
      </c>
      <c r="K134" s="148">
        <v>616</v>
      </c>
      <c r="L134" s="148">
        <v>2</v>
      </c>
      <c r="M134" s="148">
        <v>5.34</v>
      </c>
      <c r="N134" s="150">
        <f t="shared" si="7"/>
        <v>6578.88</v>
      </c>
      <c r="O134" s="8"/>
      <c r="P134" s="8" t="s">
        <v>161</v>
      </c>
      <c r="Q134" s="8"/>
      <c r="R134" s="8"/>
      <c r="S134" s="128">
        <v>0</v>
      </c>
      <c r="T134" s="128">
        <v>1</v>
      </c>
      <c r="U134" s="128">
        <v>2</v>
      </c>
      <c r="V134" s="152">
        <f t="shared" si="8"/>
        <v>0</v>
      </c>
    </row>
    <row r="135" spans="1:22">
      <c r="A135" s="8" t="s">
        <v>162</v>
      </c>
      <c r="B135" s="8" t="s">
        <v>368</v>
      </c>
      <c r="C135" s="8"/>
      <c r="D135" s="8"/>
      <c r="E135" s="38">
        <v>0</v>
      </c>
      <c r="F135" s="38">
        <v>2</v>
      </c>
      <c r="G135" s="38">
        <v>5.34</v>
      </c>
      <c r="H135" s="145">
        <f t="shared" si="6"/>
        <v>0</v>
      </c>
      <c r="I135" s="8">
        <v>56</v>
      </c>
      <c r="J135" s="8">
        <v>25.4</v>
      </c>
      <c r="K135" s="148">
        <v>1422.4</v>
      </c>
      <c r="L135" s="148">
        <v>2</v>
      </c>
      <c r="M135" s="148">
        <v>5.34</v>
      </c>
      <c r="N135" s="150">
        <f t="shared" si="7"/>
        <v>15191.232</v>
      </c>
      <c r="O135" s="8" t="s">
        <v>162</v>
      </c>
      <c r="P135" s="8"/>
      <c r="Q135" s="8"/>
      <c r="R135" s="8"/>
      <c r="S135" s="128">
        <v>0</v>
      </c>
      <c r="T135" s="128">
        <v>1</v>
      </c>
      <c r="U135" s="128">
        <v>2</v>
      </c>
      <c r="V135" s="152">
        <f t="shared" si="8"/>
        <v>0</v>
      </c>
    </row>
    <row r="136" spans="1:22">
      <c r="A136" s="8" t="s">
        <v>162</v>
      </c>
      <c r="B136" s="8" t="s">
        <v>368</v>
      </c>
      <c r="C136" s="8"/>
      <c r="D136" s="8"/>
      <c r="E136" s="38">
        <v>0</v>
      </c>
      <c r="F136" s="38">
        <v>2</v>
      </c>
      <c r="G136" s="38">
        <v>5.34</v>
      </c>
      <c r="H136" s="145">
        <f t="shared" si="6"/>
        <v>0</v>
      </c>
      <c r="I136" s="8">
        <v>36</v>
      </c>
      <c r="J136" s="8">
        <v>7</v>
      </c>
      <c r="K136" s="148">
        <v>252</v>
      </c>
      <c r="L136" s="148">
        <v>2</v>
      </c>
      <c r="M136" s="148">
        <v>5.34</v>
      </c>
      <c r="N136" s="150">
        <f t="shared" si="7"/>
        <v>2691.36</v>
      </c>
      <c r="O136" s="8"/>
      <c r="P136" s="8"/>
      <c r="Q136" s="8"/>
      <c r="R136" s="8"/>
      <c r="S136" s="128">
        <v>0</v>
      </c>
      <c r="T136" s="128">
        <v>1</v>
      </c>
      <c r="U136" s="128">
        <v>2</v>
      </c>
      <c r="V136" s="152">
        <f t="shared" si="8"/>
        <v>0</v>
      </c>
    </row>
    <row r="137" spans="1:22">
      <c r="A137" s="8" t="s">
        <v>162</v>
      </c>
      <c r="B137" s="8" t="s">
        <v>368</v>
      </c>
      <c r="C137" s="8"/>
      <c r="D137" s="8"/>
      <c r="E137" s="38">
        <v>0</v>
      </c>
      <c r="F137" s="38">
        <v>2</v>
      </c>
      <c r="G137" s="38">
        <v>5.34</v>
      </c>
      <c r="H137" s="145">
        <f t="shared" si="6"/>
        <v>0</v>
      </c>
      <c r="I137" s="8"/>
      <c r="J137" s="8"/>
      <c r="K137" s="148">
        <v>0</v>
      </c>
      <c r="L137" s="148">
        <v>2</v>
      </c>
      <c r="M137" s="148">
        <v>5.34</v>
      </c>
      <c r="N137" s="150">
        <f t="shared" si="7"/>
        <v>0</v>
      </c>
      <c r="O137" s="8"/>
      <c r="P137" s="8"/>
      <c r="Q137" s="8"/>
      <c r="R137" s="8"/>
      <c r="S137" s="128">
        <v>24000</v>
      </c>
      <c r="T137" s="128">
        <v>1</v>
      </c>
      <c r="U137" s="128">
        <v>2</v>
      </c>
      <c r="V137" s="152">
        <f t="shared" si="8"/>
        <v>48000</v>
      </c>
    </row>
    <row r="138" spans="1:22">
      <c r="A138" s="310" t="s">
        <v>28</v>
      </c>
      <c r="B138" s="310"/>
      <c r="C138" s="7"/>
      <c r="D138" s="7"/>
      <c r="E138" s="129">
        <f>SUM(E4:E137)</f>
        <v>92343</v>
      </c>
      <c r="F138" s="129" t="s">
        <v>26</v>
      </c>
      <c r="G138" s="129" t="s">
        <v>26</v>
      </c>
      <c r="H138" s="144">
        <f>E138*2*G137</f>
        <v>986223.24</v>
      </c>
      <c r="I138" s="7"/>
      <c r="J138" s="7"/>
      <c r="K138" s="147">
        <v>55852.37</v>
      </c>
      <c r="L138" s="147" t="s">
        <v>26</v>
      </c>
      <c r="M138" s="147" t="s">
        <v>26</v>
      </c>
      <c r="N138" s="149">
        <f>K138*L137*M137</f>
        <v>596503.31160000002</v>
      </c>
      <c r="O138" s="7"/>
      <c r="P138" s="7"/>
      <c r="Q138" s="7"/>
      <c r="R138" s="7"/>
      <c r="S138" s="126">
        <v>225952</v>
      </c>
      <c r="T138" s="126" t="s">
        <v>26</v>
      </c>
      <c r="U138" s="126" t="s">
        <v>26</v>
      </c>
      <c r="V138" s="153">
        <f>SUM(V4:V137)</f>
        <v>451904</v>
      </c>
    </row>
  </sheetData>
  <mergeCells count="10">
    <mergeCell ref="E1:H1"/>
    <mergeCell ref="K1:N1"/>
    <mergeCell ref="S1:V1"/>
    <mergeCell ref="A138:B138"/>
    <mergeCell ref="A1:A3"/>
    <mergeCell ref="A4:A12"/>
    <mergeCell ref="B1:B3"/>
    <mergeCell ref="B4:B12"/>
    <mergeCell ref="O1:O2"/>
    <mergeCell ref="P1:P2"/>
  </mergeCells>
  <phoneticPr fontId="3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1"/>
  <sheetViews>
    <sheetView workbookViewId="0">
      <selection activeCell="E32" sqref="E32"/>
    </sheetView>
  </sheetViews>
  <sheetFormatPr defaultColWidth="9" defaultRowHeight="13.5"/>
  <cols>
    <col min="1" max="1" width="8.875" style="2"/>
    <col min="2" max="2" width="33.5" style="2" customWidth="1"/>
    <col min="3" max="3" width="21.25" style="2" hidden="1" customWidth="1"/>
    <col min="4" max="4" width="17.5" style="2" hidden="1" customWidth="1"/>
    <col min="5" max="5" width="17.5" style="2" customWidth="1"/>
    <col min="6" max="6" width="9" style="2" hidden="1" customWidth="1"/>
    <col min="7" max="7" width="9.875" style="115" hidden="1" customWidth="1"/>
    <col min="8" max="8" width="9" style="115" hidden="1" customWidth="1"/>
    <col min="9" max="9" width="18.5" style="115" hidden="1" customWidth="1"/>
    <col min="10" max="10" width="13.875" style="116" hidden="1" customWidth="1"/>
    <col min="11" max="12" width="9" style="117" hidden="1" customWidth="1"/>
    <col min="13" max="13" width="17.625" style="117" hidden="1" customWidth="1"/>
    <col min="14" max="14" width="15.25" style="117" hidden="1" customWidth="1"/>
  </cols>
  <sheetData>
    <row r="1" spans="1:14">
      <c r="A1" s="316" t="s">
        <v>30</v>
      </c>
      <c r="B1" s="316" t="s">
        <v>31</v>
      </c>
      <c r="C1" s="119" t="s">
        <v>369</v>
      </c>
      <c r="D1" s="119"/>
      <c r="E1" s="318" t="s">
        <v>370</v>
      </c>
      <c r="F1" s="7"/>
      <c r="G1" s="309" t="s">
        <v>371</v>
      </c>
      <c r="H1" s="309"/>
      <c r="I1" s="309"/>
      <c r="J1" s="309"/>
      <c r="K1" s="307" t="s">
        <v>372</v>
      </c>
      <c r="L1" s="307"/>
      <c r="M1" s="307"/>
      <c r="N1" s="307"/>
    </row>
    <row r="2" spans="1:14" ht="16.899999999999999" customHeight="1">
      <c r="A2" s="316"/>
      <c r="B2" s="316"/>
      <c r="C2" s="119"/>
      <c r="D2" s="119"/>
      <c r="E2" s="319"/>
      <c r="F2" s="7" t="s">
        <v>373</v>
      </c>
      <c r="G2" s="127" t="s">
        <v>362</v>
      </c>
      <c r="H2" s="126" t="s">
        <v>163</v>
      </c>
      <c r="I2" s="126" t="s">
        <v>164</v>
      </c>
      <c r="J2" s="130" t="s">
        <v>202</v>
      </c>
      <c r="K2" s="131" t="s">
        <v>331</v>
      </c>
      <c r="L2" s="129" t="s">
        <v>163</v>
      </c>
      <c r="M2" s="129" t="s">
        <v>164</v>
      </c>
      <c r="N2" s="129" t="s">
        <v>202</v>
      </c>
    </row>
    <row r="3" spans="1:14" ht="16.899999999999999" customHeight="1">
      <c r="A3" s="316"/>
      <c r="B3" s="316"/>
      <c r="C3" s="118" t="s">
        <v>374</v>
      </c>
      <c r="D3" s="118"/>
      <c r="E3" s="118" t="s">
        <v>363</v>
      </c>
      <c r="F3" s="7" t="s">
        <v>375</v>
      </c>
      <c r="G3" s="127" t="s">
        <v>363</v>
      </c>
      <c r="H3" s="126" t="s">
        <v>364</v>
      </c>
      <c r="I3" s="126" t="s">
        <v>376</v>
      </c>
      <c r="J3" s="130" t="s">
        <v>366</v>
      </c>
      <c r="K3" s="129" t="str">
        <f>G3</f>
        <v>平</v>
      </c>
      <c r="L3" s="129" t="s">
        <v>364</v>
      </c>
      <c r="M3" s="129" t="s">
        <v>376</v>
      </c>
      <c r="N3" s="134" t="s">
        <v>366</v>
      </c>
    </row>
    <row r="4" spans="1:14">
      <c r="A4" s="120">
        <v>1</v>
      </c>
      <c r="B4" s="120" t="s">
        <v>213</v>
      </c>
      <c r="C4" s="121">
        <v>10.4</v>
      </c>
      <c r="D4" s="121">
        <v>4.4000000000000004</v>
      </c>
      <c r="E4" s="121">
        <f t="shared" ref="E4:E40" si="0">C4*D4</f>
        <v>45.76</v>
      </c>
      <c r="F4" s="121">
        <v>365</v>
      </c>
      <c r="G4" s="128">
        <f>E4</f>
        <v>45.76</v>
      </c>
      <c r="H4" s="128">
        <v>1.25</v>
      </c>
      <c r="I4" s="128">
        <v>146.38</v>
      </c>
      <c r="J4" s="132">
        <f>G4*H4*I4*365/1000</f>
        <v>3056.1216399999998</v>
      </c>
      <c r="K4" s="38">
        <f t="shared" ref="K4:K41" si="1">G4</f>
        <v>45.76</v>
      </c>
      <c r="L4" s="38">
        <v>1.25</v>
      </c>
      <c r="M4" s="38">
        <v>183.72</v>
      </c>
      <c r="N4" s="135">
        <f>K4*L4*M4*365/1000</f>
        <v>3835.7061600000002</v>
      </c>
    </row>
    <row r="5" spans="1:14">
      <c r="A5" s="120">
        <v>2</v>
      </c>
      <c r="B5" s="120" t="s">
        <v>214</v>
      </c>
      <c r="C5" s="121">
        <v>33</v>
      </c>
      <c r="D5" s="121">
        <v>2.5</v>
      </c>
      <c r="E5" s="121">
        <f t="shared" si="0"/>
        <v>82.5</v>
      </c>
      <c r="F5" s="121">
        <v>365</v>
      </c>
      <c r="G5" s="128">
        <f t="shared" ref="G5:G40" si="2">E5</f>
        <v>82.5</v>
      </c>
      <c r="H5" s="128">
        <v>1.25</v>
      </c>
      <c r="I5" s="128">
        <v>146.38</v>
      </c>
      <c r="J5" s="132">
        <f t="shared" ref="J5:J40" si="3">G5*H5*I5*365/1000</f>
        <v>5509.8346874999997</v>
      </c>
      <c r="K5" s="38">
        <f t="shared" si="1"/>
        <v>82.5</v>
      </c>
      <c r="L5" s="38">
        <v>1.25</v>
      </c>
      <c r="M5" s="38">
        <v>183.72</v>
      </c>
      <c r="N5" s="135">
        <f t="shared" ref="N5:N40" si="4">K5*L5*M5*365/1000</f>
        <v>6915.3356249999997</v>
      </c>
    </row>
    <row r="6" spans="1:14">
      <c r="A6" s="120">
        <v>3</v>
      </c>
      <c r="B6" s="317" t="s">
        <v>215</v>
      </c>
      <c r="C6" s="121">
        <v>10</v>
      </c>
      <c r="D6" s="121">
        <v>2.5</v>
      </c>
      <c r="E6" s="121">
        <f t="shared" si="0"/>
        <v>25</v>
      </c>
      <c r="F6" s="121">
        <v>365</v>
      </c>
      <c r="G6" s="128">
        <f t="shared" si="2"/>
        <v>25</v>
      </c>
      <c r="H6" s="128">
        <v>1.25</v>
      </c>
      <c r="I6" s="128">
        <v>146.38</v>
      </c>
      <c r="J6" s="132">
        <f t="shared" si="3"/>
        <v>1669.6468749999999</v>
      </c>
      <c r="K6" s="38">
        <f t="shared" si="1"/>
        <v>25</v>
      </c>
      <c r="L6" s="38">
        <v>1.25</v>
      </c>
      <c r="M6" s="38">
        <v>183.72</v>
      </c>
      <c r="N6" s="135">
        <f t="shared" si="4"/>
        <v>2095.5562500000001</v>
      </c>
    </row>
    <row r="7" spans="1:14">
      <c r="A7" s="120">
        <v>4</v>
      </c>
      <c r="B7" s="317"/>
      <c r="C7" s="121">
        <v>12</v>
      </c>
      <c r="D7" s="121">
        <v>2.5</v>
      </c>
      <c r="E7" s="121">
        <f t="shared" si="0"/>
        <v>30</v>
      </c>
      <c r="F7" s="121">
        <v>365</v>
      </c>
      <c r="G7" s="128">
        <f t="shared" si="2"/>
        <v>30</v>
      </c>
      <c r="H7" s="128">
        <v>1.25</v>
      </c>
      <c r="I7" s="128">
        <v>146.38</v>
      </c>
      <c r="J7" s="132">
        <f t="shared" si="3"/>
        <v>2003.5762500000001</v>
      </c>
      <c r="K7" s="38">
        <f t="shared" si="1"/>
        <v>30</v>
      </c>
      <c r="L7" s="38">
        <v>1.25</v>
      </c>
      <c r="M7" s="38">
        <v>183.72</v>
      </c>
      <c r="N7" s="135">
        <f t="shared" si="4"/>
        <v>2514.6675</v>
      </c>
    </row>
    <row r="8" spans="1:14">
      <c r="A8" s="120">
        <v>5</v>
      </c>
      <c r="B8" s="317"/>
      <c r="C8" s="121">
        <v>32</v>
      </c>
      <c r="D8" s="121">
        <v>2.5</v>
      </c>
      <c r="E8" s="121">
        <f t="shared" si="0"/>
        <v>80</v>
      </c>
      <c r="F8" s="121">
        <v>365</v>
      </c>
      <c r="G8" s="128">
        <f t="shared" si="2"/>
        <v>80</v>
      </c>
      <c r="H8" s="128">
        <v>1.25</v>
      </c>
      <c r="I8" s="128">
        <v>146.38</v>
      </c>
      <c r="J8" s="132">
        <f t="shared" si="3"/>
        <v>5342.87</v>
      </c>
      <c r="K8" s="38">
        <f t="shared" si="1"/>
        <v>80</v>
      </c>
      <c r="L8" s="38">
        <v>1.25</v>
      </c>
      <c r="M8" s="38">
        <v>183.72</v>
      </c>
      <c r="N8" s="135">
        <f t="shared" si="4"/>
        <v>6705.78</v>
      </c>
    </row>
    <row r="9" spans="1:14">
      <c r="A9" s="120">
        <v>6</v>
      </c>
      <c r="B9" s="317"/>
      <c r="C9" s="121">
        <v>40</v>
      </c>
      <c r="D9" s="121">
        <v>2.5</v>
      </c>
      <c r="E9" s="121">
        <f t="shared" si="0"/>
        <v>100</v>
      </c>
      <c r="F9" s="121">
        <v>365</v>
      </c>
      <c r="G9" s="128">
        <f t="shared" si="2"/>
        <v>100</v>
      </c>
      <c r="H9" s="128">
        <v>1.25</v>
      </c>
      <c r="I9" s="128">
        <v>146.38</v>
      </c>
      <c r="J9" s="132">
        <f t="shared" si="3"/>
        <v>6678.5874999999996</v>
      </c>
      <c r="K9" s="38">
        <f t="shared" si="1"/>
        <v>100</v>
      </c>
      <c r="L9" s="38">
        <v>1.25</v>
      </c>
      <c r="M9" s="38">
        <v>183.72</v>
      </c>
      <c r="N9" s="135">
        <f t="shared" si="4"/>
        <v>8382.2250000000004</v>
      </c>
    </row>
    <row r="10" spans="1:14">
      <c r="A10" s="120">
        <v>7</v>
      </c>
      <c r="B10" s="317" t="s">
        <v>216</v>
      </c>
      <c r="C10" s="122">
        <v>95</v>
      </c>
      <c r="D10" s="122">
        <v>4.8</v>
      </c>
      <c r="E10" s="121">
        <f t="shared" si="0"/>
        <v>456</v>
      </c>
      <c r="F10" s="121">
        <v>365</v>
      </c>
      <c r="G10" s="128">
        <f t="shared" si="2"/>
        <v>456</v>
      </c>
      <c r="H10" s="128">
        <v>1.25</v>
      </c>
      <c r="I10" s="128">
        <v>146.38</v>
      </c>
      <c r="J10" s="132">
        <f t="shared" si="3"/>
        <v>30454.359</v>
      </c>
      <c r="K10" s="38">
        <f t="shared" si="1"/>
        <v>456</v>
      </c>
      <c r="L10" s="38">
        <v>1.25</v>
      </c>
      <c r="M10" s="38">
        <v>183.72</v>
      </c>
      <c r="N10" s="135">
        <f t="shared" si="4"/>
        <v>38222.946000000004</v>
      </c>
    </row>
    <row r="11" spans="1:14">
      <c r="A11" s="120">
        <v>8</v>
      </c>
      <c r="B11" s="317"/>
      <c r="C11" s="122">
        <v>30</v>
      </c>
      <c r="D11" s="122">
        <v>3</v>
      </c>
      <c r="E11" s="121">
        <f t="shared" si="0"/>
        <v>90</v>
      </c>
      <c r="F11" s="121">
        <v>365</v>
      </c>
      <c r="G11" s="128">
        <f t="shared" si="2"/>
        <v>90</v>
      </c>
      <c r="H11" s="128">
        <v>1.25</v>
      </c>
      <c r="I11" s="128">
        <v>146.38</v>
      </c>
      <c r="J11" s="132">
        <f t="shared" si="3"/>
        <v>6010.7287500000002</v>
      </c>
      <c r="K11" s="38">
        <f t="shared" si="1"/>
        <v>90</v>
      </c>
      <c r="L11" s="38">
        <v>1.25</v>
      </c>
      <c r="M11" s="38">
        <v>183.72</v>
      </c>
      <c r="N11" s="135">
        <f t="shared" si="4"/>
        <v>7544.0024999999996</v>
      </c>
    </row>
    <row r="12" spans="1:14">
      <c r="A12" s="120">
        <v>9</v>
      </c>
      <c r="B12" s="317" t="s">
        <v>217</v>
      </c>
      <c r="C12" s="122">
        <v>41</v>
      </c>
      <c r="D12" s="122">
        <v>4</v>
      </c>
      <c r="E12" s="121">
        <f t="shared" si="0"/>
        <v>164</v>
      </c>
      <c r="F12" s="121">
        <v>365</v>
      </c>
      <c r="G12" s="128">
        <f t="shared" si="2"/>
        <v>164</v>
      </c>
      <c r="H12" s="128">
        <v>1.25</v>
      </c>
      <c r="I12" s="128">
        <v>146.38</v>
      </c>
      <c r="J12" s="132">
        <f t="shared" si="3"/>
        <v>10952.8835</v>
      </c>
      <c r="K12" s="38">
        <f t="shared" si="1"/>
        <v>164</v>
      </c>
      <c r="L12" s="38">
        <v>1.25</v>
      </c>
      <c r="M12" s="38">
        <v>183.72</v>
      </c>
      <c r="N12" s="135">
        <f t="shared" si="4"/>
        <v>13746.849</v>
      </c>
    </row>
    <row r="13" spans="1:14">
      <c r="A13" s="120">
        <v>10</v>
      </c>
      <c r="B13" s="317"/>
      <c r="C13" s="122">
        <v>40</v>
      </c>
      <c r="D13" s="122">
        <v>6.2</v>
      </c>
      <c r="E13" s="121">
        <f t="shared" si="0"/>
        <v>248</v>
      </c>
      <c r="F13" s="121">
        <v>365</v>
      </c>
      <c r="G13" s="128">
        <f t="shared" si="2"/>
        <v>248</v>
      </c>
      <c r="H13" s="128">
        <v>1.25</v>
      </c>
      <c r="I13" s="128">
        <v>146.38</v>
      </c>
      <c r="J13" s="132">
        <f t="shared" si="3"/>
        <v>16562.897000000001</v>
      </c>
      <c r="K13" s="38">
        <f t="shared" si="1"/>
        <v>248</v>
      </c>
      <c r="L13" s="38">
        <v>1.25</v>
      </c>
      <c r="M13" s="38">
        <v>183.72</v>
      </c>
      <c r="N13" s="135">
        <f t="shared" si="4"/>
        <v>20787.918000000001</v>
      </c>
    </row>
    <row r="14" spans="1:14">
      <c r="A14" s="120">
        <v>11</v>
      </c>
      <c r="B14" s="317" t="s">
        <v>218</v>
      </c>
      <c r="C14" s="122">
        <v>14</v>
      </c>
      <c r="D14" s="122">
        <v>6</v>
      </c>
      <c r="E14" s="121">
        <f t="shared" si="0"/>
        <v>84</v>
      </c>
      <c r="F14" s="121">
        <v>365</v>
      </c>
      <c r="G14" s="128">
        <f t="shared" si="2"/>
        <v>84</v>
      </c>
      <c r="H14" s="128">
        <v>1.25</v>
      </c>
      <c r="I14" s="128">
        <v>146.38</v>
      </c>
      <c r="J14" s="132">
        <f t="shared" si="3"/>
        <v>5610.0135</v>
      </c>
      <c r="K14" s="38">
        <f t="shared" si="1"/>
        <v>84</v>
      </c>
      <c r="L14" s="38">
        <v>1.25</v>
      </c>
      <c r="M14" s="38">
        <v>183.72</v>
      </c>
      <c r="N14" s="135">
        <f t="shared" si="4"/>
        <v>7041.0690000000004</v>
      </c>
    </row>
    <row r="15" spans="1:14">
      <c r="A15" s="120">
        <v>12</v>
      </c>
      <c r="B15" s="317"/>
      <c r="C15" s="122">
        <v>24</v>
      </c>
      <c r="D15" s="122">
        <v>1.5</v>
      </c>
      <c r="E15" s="121">
        <f t="shared" si="0"/>
        <v>36</v>
      </c>
      <c r="F15" s="121">
        <v>365</v>
      </c>
      <c r="G15" s="128">
        <f t="shared" si="2"/>
        <v>36</v>
      </c>
      <c r="H15" s="128">
        <v>1.25</v>
      </c>
      <c r="I15" s="128">
        <v>146.38</v>
      </c>
      <c r="J15" s="132">
        <f t="shared" si="3"/>
        <v>2404.2914999999998</v>
      </c>
      <c r="K15" s="38">
        <f t="shared" si="1"/>
        <v>36</v>
      </c>
      <c r="L15" s="38">
        <v>1.25</v>
      </c>
      <c r="M15" s="38">
        <v>183.72</v>
      </c>
      <c r="N15" s="135">
        <f t="shared" si="4"/>
        <v>3017.6010000000001</v>
      </c>
    </row>
    <row r="16" spans="1:14">
      <c r="A16" s="120">
        <v>13</v>
      </c>
      <c r="B16" s="122" t="s">
        <v>219</v>
      </c>
      <c r="C16" s="122">
        <v>20</v>
      </c>
      <c r="D16" s="122">
        <v>3</v>
      </c>
      <c r="E16" s="121">
        <f t="shared" si="0"/>
        <v>60</v>
      </c>
      <c r="F16" s="121">
        <v>365</v>
      </c>
      <c r="G16" s="128">
        <f t="shared" si="2"/>
        <v>60</v>
      </c>
      <c r="H16" s="128">
        <v>1.25</v>
      </c>
      <c r="I16" s="128">
        <v>146.38</v>
      </c>
      <c r="J16" s="132">
        <f t="shared" si="3"/>
        <v>4007.1525000000001</v>
      </c>
      <c r="K16" s="38">
        <f t="shared" si="1"/>
        <v>60</v>
      </c>
      <c r="L16" s="38">
        <v>1.25</v>
      </c>
      <c r="M16" s="38">
        <v>183.72</v>
      </c>
      <c r="N16" s="135">
        <f t="shared" si="4"/>
        <v>5029.335</v>
      </c>
    </row>
    <row r="17" spans="1:14">
      <c r="A17" s="120">
        <v>14</v>
      </c>
      <c r="B17" s="122" t="s">
        <v>220</v>
      </c>
      <c r="C17" s="122">
        <v>98</v>
      </c>
      <c r="D17" s="122">
        <v>1.5</v>
      </c>
      <c r="E17" s="121">
        <f t="shared" si="0"/>
        <v>147</v>
      </c>
      <c r="F17" s="121">
        <v>365</v>
      </c>
      <c r="G17" s="128">
        <f t="shared" si="2"/>
        <v>147</v>
      </c>
      <c r="H17" s="128">
        <v>1.25</v>
      </c>
      <c r="I17" s="128">
        <v>146.38</v>
      </c>
      <c r="J17" s="132">
        <f t="shared" si="3"/>
        <v>9817.5236249999998</v>
      </c>
      <c r="K17" s="38">
        <f t="shared" si="1"/>
        <v>147</v>
      </c>
      <c r="L17" s="38">
        <v>1.25</v>
      </c>
      <c r="M17" s="38">
        <v>183.72</v>
      </c>
      <c r="N17" s="135">
        <f t="shared" si="4"/>
        <v>12321.87075</v>
      </c>
    </row>
    <row r="18" spans="1:14">
      <c r="A18" s="120">
        <v>15</v>
      </c>
      <c r="B18" s="122" t="s">
        <v>221</v>
      </c>
      <c r="C18" s="122">
        <v>190</v>
      </c>
      <c r="D18" s="122">
        <v>4</v>
      </c>
      <c r="E18" s="121">
        <f t="shared" si="0"/>
        <v>760</v>
      </c>
      <c r="F18" s="121">
        <v>365</v>
      </c>
      <c r="G18" s="128">
        <f t="shared" si="2"/>
        <v>760</v>
      </c>
      <c r="H18" s="128">
        <v>1.25</v>
      </c>
      <c r="I18" s="128">
        <v>146.38</v>
      </c>
      <c r="J18" s="132">
        <f t="shared" si="3"/>
        <v>50757.264999999999</v>
      </c>
      <c r="K18" s="38">
        <f t="shared" si="1"/>
        <v>760</v>
      </c>
      <c r="L18" s="38">
        <v>1.25</v>
      </c>
      <c r="M18" s="38">
        <v>183.72</v>
      </c>
      <c r="N18" s="135">
        <f t="shared" si="4"/>
        <v>63704.91</v>
      </c>
    </row>
    <row r="19" spans="1:14">
      <c r="A19" s="120">
        <v>16</v>
      </c>
      <c r="B19" s="122" t="s">
        <v>222</v>
      </c>
      <c r="C19" s="122">
        <v>80.5</v>
      </c>
      <c r="D19" s="122">
        <v>1.5</v>
      </c>
      <c r="E19" s="121">
        <f t="shared" si="0"/>
        <v>120.75</v>
      </c>
      <c r="F19" s="121">
        <v>365</v>
      </c>
      <c r="G19" s="128">
        <f t="shared" si="2"/>
        <v>120.75</v>
      </c>
      <c r="H19" s="128">
        <v>1.25</v>
      </c>
      <c r="I19" s="128">
        <v>146.38</v>
      </c>
      <c r="J19" s="132">
        <f t="shared" si="3"/>
        <v>8064.3944062500004</v>
      </c>
      <c r="K19" s="38">
        <f t="shared" si="1"/>
        <v>120.75</v>
      </c>
      <c r="L19" s="38">
        <v>1.25</v>
      </c>
      <c r="M19" s="38">
        <v>183.72</v>
      </c>
      <c r="N19" s="135">
        <f t="shared" si="4"/>
        <v>10121.5366875</v>
      </c>
    </row>
    <row r="20" spans="1:14">
      <c r="A20" s="120">
        <v>17</v>
      </c>
      <c r="B20" s="122" t="s">
        <v>223</v>
      </c>
      <c r="C20" s="122">
        <v>97</v>
      </c>
      <c r="D20" s="122">
        <v>1.5</v>
      </c>
      <c r="E20" s="121">
        <f t="shared" si="0"/>
        <v>145.5</v>
      </c>
      <c r="F20" s="121">
        <v>365</v>
      </c>
      <c r="G20" s="128">
        <f t="shared" si="2"/>
        <v>145.5</v>
      </c>
      <c r="H20" s="128">
        <v>1.25</v>
      </c>
      <c r="I20" s="128">
        <v>146.38</v>
      </c>
      <c r="J20" s="132">
        <f t="shared" si="3"/>
        <v>9717.3448124999995</v>
      </c>
      <c r="K20" s="38">
        <f t="shared" si="1"/>
        <v>145.5</v>
      </c>
      <c r="L20" s="38">
        <v>1.25</v>
      </c>
      <c r="M20" s="38">
        <v>183.72</v>
      </c>
      <c r="N20" s="135">
        <f t="shared" si="4"/>
        <v>12196.137375</v>
      </c>
    </row>
    <row r="21" spans="1:14">
      <c r="A21" s="120">
        <v>18</v>
      </c>
      <c r="B21" s="122" t="s">
        <v>224</v>
      </c>
      <c r="C21" s="122">
        <v>20.5</v>
      </c>
      <c r="D21" s="122">
        <v>4.5</v>
      </c>
      <c r="E21" s="121">
        <f t="shared" si="0"/>
        <v>92.25</v>
      </c>
      <c r="F21" s="121">
        <v>365</v>
      </c>
      <c r="G21" s="128">
        <f t="shared" si="2"/>
        <v>92.25</v>
      </c>
      <c r="H21" s="128">
        <v>1.25</v>
      </c>
      <c r="I21" s="128">
        <v>146.38</v>
      </c>
      <c r="J21" s="132">
        <f t="shared" si="3"/>
        <v>6160.9969687499997</v>
      </c>
      <c r="K21" s="38">
        <f t="shared" si="1"/>
        <v>92.25</v>
      </c>
      <c r="L21" s="38">
        <v>1.25</v>
      </c>
      <c r="M21" s="38">
        <v>183.72</v>
      </c>
      <c r="N21" s="135">
        <f t="shared" si="4"/>
        <v>7732.6025625000002</v>
      </c>
    </row>
    <row r="22" spans="1:14">
      <c r="A22" s="120">
        <v>19</v>
      </c>
      <c r="B22" s="122" t="s">
        <v>225</v>
      </c>
      <c r="C22" s="122">
        <v>20</v>
      </c>
      <c r="D22" s="122">
        <v>3.5</v>
      </c>
      <c r="E22" s="121">
        <f t="shared" si="0"/>
        <v>70</v>
      </c>
      <c r="F22" s="121">
        <v>365</v>
      </c>
      <c r="G22" s="128">
        <f t="shared" si="2"/>
        <v>70</v>
      </c>
      <c r="H22" s="128">
        <v>1.25</v>
      </c>
      <c r="I22" s="128">
        <v>146.38</v>
      </c>
      <c r="J22" s="132">
        <f t="shared" si="3"/>
        <v>4675.0112499999996</v>
      </c>
      <c r="K22" s="38">
        <f t="shared" si="1"/>
        <v>70</v>
      </c>
      <c r="L22" s="38">
        <v>1.25</v>
      </c>
      <c r="M22" s="38">
        <v>183.72</v>
      </c>
      <c r="N22" s="135">
        <f t="shared" si="4"/>
        <v>5867.5574999999999</v>
      </c>
    </row>
    <row r="23" spans="1:14">
      <c r="A23" s="120">
        <v>20</v>
      </c>
      <c r="B23" s="122" t="s">
        <v>226</v>
      </c>
      <c r="C23" s="122">
        <v>20</v>
      </c>
      <c r="D23" s="122">
        <v>4</v>
      </c>
      <c r="E23" s="121">
        <f t="shared" si="0"/>
        <v>80</v>
      </c>
      <c r="F23" s="121">
        <v>365</v>
      </c>
      <c r="G23" s="128">
        <f t="shared" si="2"/>
        <v>80</v>
      </c>
      <c r="H23" s="128">
        <v>1.25</v>
      </c>
      <c r="I23" s="128">
        <v>146.38</v>
      </c>
      <c r="J23" s="132">
        <f t="shared" si="3"/>
        <v>5342.87</v>
      </c>
      <c r="K23" s="38">
        <f t="shared" si="1"/>
        <v>80</v>
      </c>
      <c r="L23" s="38">
        <v>1.25</v>
      </c>
      <c r="M23" s="38">
        <v>183.72</v>
      </c>
      <c r="N23" s="135">
        <f t="shared" si="4"/>
        <v>6705.78</v>
      </c>
    </row>
    <row r="24" spans="1:14">
      <c r="A24" s="120">
        <v>21</v>
      </c>
      <c r="B24" s="122" t="s">
        <v>227</v>
      </c>
      <c r="C24" s="122">
        <v>33</v>
      </c>
      <c r="D24" s="122">
        <v>7</v>
      </c>
      <c r="E24" s="121">
        <f t="shared" si="0"/>
        <v>231</v>
      </c>
      <c r="F24" s="121">
        <v>365</v>
      </c>
      <c r="G24" s="128">
        <f t="shared" si="2"/>
        <v>231</v>
      </c>
      <c r="H24" s="128">
        <v>1.25</v>
      </c>
      <c r="I24" s="128">
        <v>146.38</v>
      </c>
      <c r="J24" s="132">
        <f t="shared" si="3"/>
        <v>15427.537125000001</v>
      </c>
      <c r="K24" s="38">
        <f t="shared" si="1"/>
        <v>231</v>
      </c>
      <c r="L24" s="38">
        <v>1.25</v>
      </c>
      <c r="M24" s="38">
        <v>183.72</v>
      </c>
      <c r="N24" s="135">
        <f t="shared" si="4"/>
        <v>19362.939750000001</v>
      </c>
    </row>
    <row r="25" spans="1:14">
      <c r="A25" s="123">
        <v>22</v>
      </c>
      <c r="B25" s="124" t="s">
        <v>228</v>
      </c>
      <c r="C25" s="122">
        <v>29</v>
      </c>
      <c r="D25" s="122">
        <v>2</v>
      </c>
      <c r="E25" s="121">
        <f t="shared" si="0"/>
        <v>58</v>
      </c>
      <c r="F25" s="121">
        <v>365</v>
      </c>
      <c r="G25" s="128">
        <f t="shared" si="2"/>
        <v>58</v>
      </c>
      <c r="H25" s="128">
        <v>1.25</v>
      </c>
      <c r="I25" s="128">
        <v>146.38</v>
      </c>
      <c r="J25" s="132">
        <f t="shared" si="3"/>
        <v>3873.5807500000001</v>
      </c>
      <c r="K25" s="38">
        <f t="shared" si="1"/>
        <v>58</v>
      </c>
      <c r="L25" s="38">
        <v>1.25</v>
      </c>
      <c r="M25" s="38">
        <v>183.72</v>
      </c>
      <c r="N25" s="135">
        <f t="shared" si="4"/>
        <v>4861.6904999999997</v>
      </c>
    </row>
    <row r="26" spans="1:14">
      <c r="A26" s="123">
        <v>23</v>
      </c>
      <c r="B26" s="124" t="s">
        <v>229</v>
      </c>
      <c r="C26" s="122">
        <v>222</v>
      </c>
      <c r="D26" s="122">
        <v>2</v>
      </c>
      <c r="E26" s="121">
        <f t="shared" si="0"/>
        <v>444</v>
      </c>
      <c r="F26" s="121">
        <v>365</v>
      </c>
      <c r="G26" s="128">
        <f t="shared" si="2"/>
        <v>444</v>
      </c>
      <c r="H26" s="128">
        <v>1.25</v>
      </c>
      <c r="I26" s="128">
        <v>146.38</v>
      </c>
      <c r="J26" s="132">
        <f t="shared" si="3"/>
        <v>29652.928500000002</v>
      </c>
      <c r="K26" s="38">
        <f t="shared" si="1"/>
        <v>444</v>
      </c>
      <c r="L26" s="38">
        <v>1.25</v>
      </c>
      <c r="M26" s="38">
        <v>183.72</v>
      </c>
      <c r="N26" s="135">
        <f t="shared" si="4"/>
        <v>37217.078999999998</v>
      </c>
    </row>
    <row r="27" spans="1:14">
      <c r="A27" s="123">
        <v>24</v>
      </c>
      <c r="B27" s="124" t="s">
        <v>230</v>
      </c>
      <c r="C27" s="122">
        <v>10</v>
      </c>
      <c r="D27" s="122">
        <v>3</v>
      </c>
      <c r="E27" s="121">
        <f t="shared" si="0"/>
        <v>30</v>
      </c>
      <c r="F27" s="121">
        <v>365</v>
      </c>
      <c r="G27" s="128">
        <f t="shared" si="2"/>
        <v>30</v>
      </c>
      <c r="H27" s="128">
        <v>1.25</v>
      </c>
      <c r="I27" s="128">
        <v>146.38</v>
      </c>
      <c r="J27" s="132">
        <f t="shared" si="3"/>
        <v>2003.5762500000001</v>
      </c>
      <c r="K27" s="38">
        <f t="shared" si="1"/>
        <v>30</v>
      </c>
      <c r="L27" s="38">
        <v>1.25</v>
      </c>
      <c r="M27" s="38">
        <v>183.72</v>
      </c>
      <c r="N27" s="135">
        <f t="shared" si="4"/>
        <v>2514.6675</v>
      </c>
    </row>
    <row r="28" spans="1:14">
      <c r="A28" s="123">
        <v>25</v>
      </c>
      <c r="B28" s="124" t="s">
        <v>231</v>
      </c>
      <c r="C28" s="122">
        <v>12</v>
      </c>
      <c r="D28" s="122">
        <v>4</v>
      </c>
      <c r="E28" s="121">
        <f t="shared" si="0"/>
        <v>48</v>
      </c>
      <c r="F28" s="121">
        <v>365</v>
      </c>
      <c r="G28" s="128">
        <f t="shared" si="2"/>
        <v>48</v>
      </c>
      <c r="H28" s="128">
        <v>1.25</v>
      </c>
      <c r="I28" s="128">
        <v>146.38</v>
      </c>
      <c r="J28" s="132">
        <f t="shared" si="3"/>
        <v>3205.7220000000002</v>
      </c>
      <c r="K28" s="38">
        <f t="shared" si="1"/>
        <v>48</v>
      </c>
      <c r="L28" s="38">
        <v>1.25</v>
      </c>
      <c r="M28" s="38">
        <v>183.72</v>
      </c>
      <c r="N28" s="135">
        <f t="shared" si="4"/>
        <v>4023.4679999999998</v>
      </c>
    </row>
    <row r="29" spans="1:14">
      <c r="A29" s="123">
        <v>26</v>
      </c>
      <c r="B29" s="124" t="s">
        <v>232</v>
      </c>
      <c r="C29" s="122">
        <v>36</v>
      </c>
      <c r="D29" s="122">
        <v>3.5</v>
      </c>
      <c r="E29" s="121">
        <f t="shared" si="0"/>
        <v>126</v>
      </c>
      <c r="F29" s="121">
        <v>365</v>
      </c>
      <c r="G29" s="128">
        <f t="shared" si="2"/>
        <v>126</v>
      </c>
      <c r="H29" s="128">
        <v>1.25</v>
      </c>
      <c r="I29" s="128">
        <v>146.38</v>
      </c>
      <c r="J29" s="132">
        <f t="shared" si="3"/>
        <v>8415.0202499999996</v>
      </c>
      <c r="K29" s="38">
        <f t="shared" si="1"/>
        <v>126</v>
      </c>
      <c r="L29" s="38">
        <v>1.25</v>
      </c>
      <c r="M29" s="38">
        <v>183.72</v>
      </c>
      <c r="N29" s="135">
        <f t="shared" si="4"/>
        <v>10561.603499999999</v>
      </c>
    </row>
    <row r="30" spans="1:14">
      <c r="A30" s="123">
        <v>27</v>
      </c>
      <c r="B30" s="124" t="s">
        <v>233</v>
      </c>
      <c r="C30" s="122">
        <v>36</v>
      </c>
      <c r="D30" s="122">
        <v>4</v>
      </c>
      <c r="E30" s="121">
        <f t="shared" si="0"/>
        <v>144</v>
      </c>
      <c r="F30" s="121">
        <v>365</v>
      </c>
      <c r="G30" s="128">
        <f t="shared" si="2"/>
        <v>144</v>
      </c>
      <c r="H30" s="128">
        <v>1.25</v>
      </c>
      <c r="I30" s="128">
        <v>146.38</v>
      </c>
      <c r="J30" s="132">
        <f t="shared" si="3"/>
        <v>9617.1659999999993</v>
      </c>
      <c r="K30" s="38">
        <f t="shared" si="1"/>
        <v>144</v>
      </c>
      <c r="L30" s="38">
        <v>1.25</v>
      </c>
      <c r="M30" s="38">
        <v>183.72</v>
      </c>
      <c r="N30" s="135">
        <f t="shared" si="4"/>
        <v>12070.404</v>
      </c>
    </row>
    <row r="31" spans="1:14">
      <c r="A31" s="123">
        <v>28</v>
      </c>
      <c r="B31" s="124" t="s">
        <v>234</v>
      </c>
      <c r="C31" s="122">
        <v>92</v>
      </c>
      <c r="D31" s="122">
        <v>5.5</v>
      </c>
      <c r="E31" s="121">
        <f t="shared" si="0"/>
        <v>506</v>
      </c>
      <c r="F31" s="121">
        <v>365</v>
      </c>
      <c r="G31" s="128">
        <f t="shared" si="2"/>
        <v>506</v>
      </c>
      <c r="H31" s="128">
        <v>1.25</v>
      </c>
      <c r="I31" s="128">
        <v>146.38</v>
      </c>
      <c r="J31" s="132">
        <f t="shared" si="3"/>
        <v>33793.652750000001</v>
      </c>
      <c r="K31" s="38">
        <f t="shared" si="1"/>
        <v>506</v>
      </c>
      <c r="L31" s="38">
        <v>1.25</v>
      </c>
      <c r="M31" s="38">
        <v>183.72</v>
      </c>
      <c r="N31" s="135">
        <f t="shared" si="4"/>
        <v>42414.058499999999</v>
      </c>
    </row>
    <row r="32" spans="1:14">
      <c r="A32" s="123">
        <v>29</v>
      </c>
      <c r="B32" s="124" t="s">
        <v>235</v>
      </c>
      <c r="C32" s="122">
        <v>94</v>
      </c>
      <c r="D32" s="122">
        <v>7</v>
      </c>
      <c r="E32" s="121">
        <f t="shared" si="0"/>
        <v>658</v>
      </c>
      <c r="F32" s="121">
        <v>365</v>
      </c>
      <c r="G32" s="128">
        <f t="shared" si="2"/>
        <v>658</v>
      </c>
      <c r="H32" s="128">
        <v>1.25</v>
      </c>
      <c r="I32" s="128">
        <v>146.38</v>
      </c>
      <c r="J32" s="132">
        <f t="shared" si="3"/>
        <v>43945.105750000002</v>
      </c>
      <c r="K32" s="38">
        <f t="shared" si="1"/>
        <v>658</v>
      </c>
      <c r="L32" s="38">
        <v>1.25</v>
      </c>
      <c r="M32" s="38">
        <v>183.72</v>
      </c>
      <c r="N32" s="135">
        <f t="shared" si="4"/>
        <v>55155.040500000003</v>
      </c>
    </row>
    <row r="33" spans="1:14">
      <c r="A33" s="123">
        <v>30</v>
      </c>
      <c r="B33" s="124" t="s">
        <v>236</v>
      </c>
      <c r="C33" s="122">
        <v>220</v>
      </c>
      <c r="D33" s="122">
        <v>4</v>
      </c>
      <c r="E33" s="121">
        <f t="shared" si="0"/>
        <v>880</v>
      </c>
      <c r="F33" s="121">
        <v>365</v>
      </c>
      <c r="G33" s="128">
        <f t="shared" si="2"/>
        <v>880</v>
      </c>
      <c r="H33" s="128">
        <v>1.25</v>
      </c>
      <c r="I33" s="128">
        <v>146.38</v>
      </c>
      <c r="J33" s="132">
        <f t="shared" si="3"/>
        <v>58771.57</v>
      </c>
      <c r="K33" s="38">
        <f t="shared" si="1"/>
        <v>880</v>
      </c>
      <c r="L33" s="38">
        <v>1.25</v>
      </c>
      <c r="M33" s="38">
        <v>183.72</v>
      </c>
      <c r="N33" s="135">
        <f t="shared" si="4"/>
        <v>73763.58</v>
      </c>
    </row>
    <row r="34" spans="1:14">
      <c r="A34" s="123">
        <v>31</v>
      </c>
      <c r="B34" s="124" t="s">
        <v>237</v>
      </c>
      <c r="C34" s="122">
        <f>9*15</f>
        <v>135</v>
      </c>
      <c r="D34" s="122">
        <v>2</v>
      </c>
      <c r="E34" s="121">
        <f t="shared" si="0"/>
        <v>270</v>
      </c>
      <c r="F34" s="121">
        <v>365</v>
      </c>
      <c r="G34" s="128">
        <f t="shared" si="2"/>
        <v>270</v>
      </c>
      <c r="H34" s="128">
        <v>1.25</v>
      </c>
      <c r="I34" s="128">
        <v>146.38</v>
      </c>
      <c r="J34" s="132">
        <f t="shared" si="3"/>
        <v>18032.186249999999</v>
      </c>
      <c r="K34" s="38">
        <f t="shared" si="1"/>
        <v>270</v>
      </c>
      <c r="L34" s="38">
        <v>1.25</v>
      </c>
      <c r="M34" s="38">
        <v>183.72</v>
      </c>
      <c r="N34" s="135">
        <f t="shared" si="4"/>
        <v>22632.0075</v>
      </c>
    </row>
    <row r="35" spans="1:14">
      <c r="A35" s="123">
        <v>32</v>
      </c>
      <c r="B35" s="124" t="s">
        <v>238</v>
      </c>
      <c r="C35" s="122">
        <v>112</v>
      </c>
      <c r="D35" s="122">
        <v>5</v>
      </c>
      <c r="E35" s="121">
        <f t="shared" si="0"/>
        <v>560</v>
      </c>
      <c r="F35" s="121">
        <v>365</v>
      </c>
      <c r="G35" s="128">
        <f t="shared" si="2"/>
        <v>560</v>
      </c>
      <c r="H35" s="128">
        <v>1.25</v>
      </c>
      <c r="I35" s="128">
        <v>146.38</v>
      </c>
      <c r="J35" s="132">
        <f t="shared" si="3"/>
        <v>37400.089999999997</v>
      </c>
      <c r="K35" s="38">
        <f t="shared" si="1"/>
        <v>560</v>
      </c>
      <c r="L35" s="38">
        <v>1.25</v>
      </c>
      <c r="M35" s="38">
        <v>183.72</v>
      </c>
      <c r="N35" s="135">
        <f t="shared" si="4"/>
        <v>46940.46</v>
      </c>
    </row>
    <row r="36" spans="1:14">
      <c r="A36" s="120">
        <v>33</v>
      </c>
      <c r="B36" s="122" t="s">
        <v>239</v>
      </c>
      <c r="C36" s="122">
        <v>42</v>
      </c>
      <c r="D36" s="122">
        <v>1.5</v>
      </c>
      <c r="E36" s="121">
        <f t="shared" si="0"/>
        <v>63</v>
      </c>
      <c r="F36" s="121">
        <v>365</v>
      </c>
      <c r="G36" s="128">
        <f t="shared" si="2"/>
        <v>63</v>
      </c>
      <c r="H36" s="128">
        <v>1.25</v>
      </c>
      <c r="I36" s="128">
        <v>146.38</v>
      </c>
      <c r="J36" s="132">
        <f t="shared" si="3"/>
        <v>4207.5101249999998</v>
      </c>
      <c r="K36" s="38">
        <f t="shared" si="1"/>
        <v>63</v>
      </c>
      <c r="L36" s="38">
        <v>1.25</v>
      </c>
      <c r="M36" s="38">
        <v>183.72</v>
      </c>
      <c r="N36" s="135">
        <f t="shared" si="4"/>
        <v>5280.8017499999996</v>
      </c>
    </row>
    <row r="37" spans="1:14">
      <c r="A37" s="120">
        <v>34</v>
      </c>
      <c r="B37" s="122" t="s">
        <v>240</v>
      </c>
      <c r="C37" s="122">
        <v>52</v>
      </c>
      <c r="D37" s="122">
        <v>4</v>
      </c>
      <c r="E37" s="121">
        <f t="shared" si="0"/>
        <v>208</v>
      </c>
      <c r="F37" s="121">
        <v>365</v>
      </c>
      <c r="G37" s="128">
        <f t="shared" si="2"/>
        <v>208</v>
      </c>
      <c r="H37" s="128">
        <v>1.25</v>
      </c>
      <c r="I37" s="128">
        <v>146.38</v>
      </c>
      <c r="J37" s="132">
        <f t="shared" si="3"/>
        <v>13891.462</v>
      </c>
      <c r="K37" s="38">
        <f t="shared" si="1"/>
        <v>208</v>
      </c>
      <c r="L37" s="38">
        <v>1.25</v>
      </c>
      <c r="M37" s="38">
        <v>183.72</v>
      </c>
      <c r="N37" s="135">
        <f t="shared" si="4"/>
        <v>17435.027999999998</v>
      </c>
    </row>
    <row r="38" spans="1:14">
      <c r="A38" s="120">
        <v>35</v>
      </c>
      <c r="B38" s="122" t="s">
        <v>241</v>
      </c>
      <c r="C38" s="122">
        <v>260</v>
      </c>
      <c r="D38" s="122">
        <v>2</v>
      </c>
      <c r="E38" s="121">
        <f t="shared" si="0"/>
        <v>520</v>
      </c>
      <c r="F38" s="121">
        <v>365</v>
      </c>
      <c r="G38" s="128">
        <f t="shared" si="2"/>
        <v>520</v>
      </c>
      <c r="H38" s="128">
        <v>1.25</v>
      </c>
      <c r="I38" s="128">
        <v>146.38</v>
      </c>
      <c r="J38" s="132">
        <f t="shared" si="3"/>
        <v>34728.654999999999</v>
      </c>
      <c r="K38" s="38">
        <f t="shared" si="1"/>
        <v>520</v>
      </c>
      <c r="L38" s="38">
        <v>1.25</v>
      </c>
      <c r="M38" s="38">
        <v>183.72</v>
      </c>
      <c r="N38" s="135">
        <f t="shared" si="4"/>
        <v>43587.57</v>
      </c>
    </row>
    <row r="39" spans="1:14">
      <c r="A39" s="120">
        <v>36</v>
      </c>
      <c r="B39" s="122" t="s">
        <v>242</v>
      </c>
      <c r="C39" s="122">
        <v>60</v>
      </c>
      <c r="D39" s="122">
        <v>2</v>
      </c>
      <c r="E39" s="121">
        <f t="shared" si="0"/>
        <v>120</v>
      </c>
      <c r="F39" s="121">
        <v>365</v>
      </c>
      <c r="G39" s="128">
        <f t="shared" si="2"/>
        <v>120</v>
      </c>
      <c r="H39" s="128">
        <v>1.25</v>
      </c>
      <c r="I39" s="128">
        <v>146.38</v>
      </c>
      <c r="J39" s="132">
        <f t="shared" si="3"/>
        <v>8014.3050000000003</v>
      </c>
      <c r="K39" s="38">
        <f t="shared" si="1"/>
        <v>120</v>
      </c>
      <c r="L39" s="38">
        <v>1.25</v>
      </c>
      <c r="M39" s="38">
        <v>183.72</v>
      </c>
      <c r="N39" s="135">
        <f t="shared" si="4"/>
        <v>10058.67</v>
      </c>
    </row>
    <row r="40" spans="1:14">
      <c r="A40" s="120">
        <v>37</v>
      </c>
      <c r="B40" s="122" t="s">
        <v>243</v>
      </c>
      <c r="C40" s="122">
        <v>25</v>
      </c>
      <c r="D40" s="122">
        <v>2</v>
      </c>
      <c r="E40" s="121">
        <f t="shared" si="0"/>
        <v>50</v>
      </c>
      <c r="F40" s="121">
        <v>365</v>
      </c>
      <c r="G40" s="128">
        <f t="shared" si="2"/>
        <v>50</v>
      </c>
      <c r="H40" s="128">
        <v>1.25</v>
      </c>
      <c r="I40" s="128">
        <v>146.38</v>
      </c>
      <c r="J40" s="132">
        <f t="shared" si="3"/>
        <v>3339.2937499999998</v>
      </c>
      <c r="K40" s="38">
        <f t="shared" si="1"/>
        <v>50</v>
      </c>
      <c r="L40" s="38">
        <v>1.25</v>
      </c>
      <c r="M40" s="38">
        <v>183.72</v>
      </c>
      <c r="N40" s="135">
        <f t="shared" si="4"/>
        <v>4191.1125000000002</v>
      </c>
    </row>
    <row r="41" spans="1:14" ht="25.15" customHeight="1">
      <c r="A41" s="315" t="s">
        <v>28</v>
      </c>
      <c r="B41" s="315"/>
      <c r="C41" s="125">
        <f>SUM(C4:C40)</f>
        <v>2397.4</v>
      </c>
      <c r="D41" s="125">
        <f>SUM(D4:D40)</f>
        <v>126.4</v>
      </c>
      <c r="E41" s="125">
        <f>SUM(E4:E40)</f>
        <v>7832.76</v>
      </c>
      <c r="F41" s="125" t="s">
        <v>26</v>
      </c>
      <c r="G41" s="126">
        <f>SUM(G4:G40)</f>
        <v>7832.76</v>
      </c>
      <c r="H41" s="126" t="s">
        <v>26</v>
      </c>
      <c r="I41" s="126" t="s">
        <v>26</v>
      </c>
      <c r="J41" s="133">
        <f>SUM(J4:J40)</f>
        <v>523117.73026500002</v>
      </c>
      <c r="K41" s="129">
        <f t="shared" si="1"/>
        <v>7832.76</v>
      </c>
      <c r="L41" s="129" t="s">
        <v>26</v>
      </c>
      <c r="M41" s="129" t="s">
        <v>26</v>
      </c>
      <c r="N41" s="136">
        <f>SUM(N4:N40)</f>
        <v>656559.56691000005</v>
      </c>
    </row>
  </sheetData>
  <mergeCells count="10">
    <mergeCell ref="G1:J1"/>
    <mergeCell ref="K1:N1"/>
    <mergeCell ref="A41:B41"/>
    <mergeCell ref="A1:A3"/>
    <mergeCell ref="B1:B3"/>
    <mergeCell ref="B6:B9"/>
    <mergeCell ref="B10:B11"/>
    <mergeCell ref="B12:B13"/>
    <mergeCell ref="B14:B15"/>
    <mergeCell ref="E1:E2"/>
  </mergeCells>
  <phoneticPr fontId="35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64"/>
  <sheetViews>
    <sheetView topLeftCell="A82" workbookViewId="0">
      <selection activeCell="K123" sqref="K123"/>
    </sheetView>
  </sheetViews>
  <sheetFormatPr defaultColWidth="9" defaultRowHeight="13.5"/>
  <cols>
    <col min="2" max="2" width="16.75" style="2" customWidth="1"/>
    <col min="3" max="3" width="27.75" style="2" customWidth="1"/>
    <col min="7" max="7" width="14" customWidth="1"/>
    <col min="13" max="13" width="9.375"/>
    <col min="14" max="16" width="9" hidden="1" customWidth="1"/>
  </cols>
  <sheetData>
    <row r="1" spans="1:16">
      <c r="A1" s="29" t="s">
        <v>30</v>
      </c>
      <c r="B1" s="29" t="s">
        <v>31</v>
      </c>
      <c r="C1" s="29" t="s">
        <v>32</v>
      </c>
      <c r="D1" s="233" t="s">
        <v>201</v>
      </c>
      <c r="E1" s="233"/>
      <c r="F1" s="233"/>
      <c r="G1" s="63" t="s">
        <v>377</v>
      </c>
      <c r="H1" s="233" t="s">
        <v>203</v>
      </c>
      <c r="I1" s="233"/>
      <c r="J1" s="233"/>
      <c r="K1" s="233" t="s">
        <v>249</v>
      </c>
      <c r="L1" s="233"/>
      <c r="M1" s="233"/>
      <c r="N1" s="233" t="s">
        <v>378</v>
      </c>
      <c r="O1" s="233" t="s">
        <v>379</v>
      </c>
      <c r="P1" s="29"/>
    </row>
    <row r="2" spans="1:16" ht="39" customHeight="1">
      <c r="A2" s="29"/>
      <c r="B2" s="29"/>
      <c r="C2" s="29"/>
      <c r="D2" s="63" t="s">
        <v>380</v>
      </c>
      <c r="E2" s="63" t="s">
        <v>165</v>
      </c>
      <c r="F2" s="82" t="s">
        <v>381</v>
      </c>
      <c r="G2" s="63" t="s">
        <v>382</v>
      </c>
      <c r="H2" s="63" t="s">
        <v>34</v>
      </c>
      <c r="I2" s="63" t="s">
        <v>165</v>
      </c>
      <c r="J2" s="82" t="s">
        <v>381</v>
      </c>
      <c r="K2" s="63" t="s">
        <v>34</v>
      </c>
      <c r="L2" s="63" t="s">
        <v>250</v>
      </c>
      <c r="M2" s="85" t="s">
        <v>383</v>
      </c>
      <c r="N2" s="233"/>
      <c r="O2" s="233"/>
      <c r="P2" s="29"/>
    </row>
    <row r="3" spans="1:16">
      <c r="A3" s="29">
        <v>1</v>
      </c>
      <c r="B3" s="64" t="s">
        <v>35</v>
      </c>
      <c r="C3" s="33" t="s">
        <v>36</v>
      </c>
      <c r="D3" s="61">
        <v>1375</v>
      </c>
      <c r="E3" s="61" t="s">
        <v>204</v>
      </c>
      <c r="F3" s="61">
        <v>9625</v>
      </c>
      <c r="G3" s="61" t="s">
        <v>256</v>
      </c>
      <c r="H3" s="61">
        <v>0.2</v>
      </c>
      <c r="I3" s="61">
        <v>10</v>
      </c>
      <c r="J3" s="61">
        <f t="shared" ref="J3:J11" si="0">H3*I3*1000</f>
        <v>2000</v>
      </c>
      <c r="K3" s="83">
        <v>7.57</v>
      </c>
      <c r="L3" s="61" t="s">
        <v>204</v>
      </c>
      <c r="M3" s="61">
        <v>52990</v>
      </c>
      <c r="N3" s="251"/>
      <c r="O3" s="76" t="s">
        <v>384</v>
      </c>
      <c r="P3" s="86" t="s">
        <v>385</v>
      </c>
    </row>
    <row r="4" spans="1:16" ht="13.5" customHeight="1">
      <c r="A4" s="29"/>
      <c r="B4" s="65"/>
      <c r="C4" s="30"/>
      <c r="D4" s="61"/>
      <c r="E4" s="61"/>
      <c r="F4" s="61"/>
      <c r="G4" s="61"/>
      <c r="H4" s="61">
        <v>0.32</v>
      </c>
      <c r="I4" s="61">
        <v>5.2</v>
      </c>
      <c r="J4" s="61">
        <f t="shared" si="0"/>
        <v>1664</v>
      </c>
      <c r="K4" s="83"/>
      <c r="L4" s="61"/>
      <c r="M4" s="61"/>
      <c r="N4" s="253"/>
      <c r="O4" s="76"/>
      <c r="P4" s="86" t="s">
        <v>386</v>
      </c>
    </row>
    <row r="5" spans="1:16" ht="13.5" customHeight="1">
      <c r="A5" s="29"/>
      <c r="B5" s="65"/>
      <c r="C5" s="30"/>
      <c r="D5" s="61"/>
      <c r="E5" s="61"/>
      <c r="F5" s="61"/>
      <c r="G5" s="61"/>
      <c r="H5" s="61">
        <v>0.05</v>
      </c>
      <c r="I5" s="61">
        <v>14</v>
      </c>
      <c r="J5" s="61">
        <f t="shared" si="0"/>
        <v>700</v>
      </c>
      <c r="K5" s="83"/>
      <c r="L5" s="61"/>
      <c r="M5" s="61"/>
      <c r="N5" s="253"/>
      <c r="O5" s="76"/>
      <c r="P5" s="86"/>
    </row>
    <row r="6" spans="1:16" ht="13.5" customHeight="1">
      <c r="A6" s="29"/>
      <c r="B6" s="65"/>
      <c r="C6" s="30"/>
      <c r="D6" s="61"/>
      <c r="E6" s="61"/>
      <c r="F6" s="61"/>
      <c r="G6" s="61"/>
      <c r="H6" s="61">
        <v>7.0000000000000001E-3</v>
      </c>
      <c r="I6" s="61">
        <v>3.5</v>
      </c>
      <c r="J6" s="61">
        <f t="shared" si="0"/>
        <v>24.5</v>
      </c>
      <c r="K6" s="83"/>
      <c r="L6" s="61"/>
      <c r="M6" s="61"/>
      <c r="N6" s="253"/>
      <c r="O6" s="76"/>
      <c r="P6" s="86"/>
    </row>
    <row r="7" spans="1:16" ht="13.5" customHeight="1">
      <c r="A7" s="29"/>
      <c r="B7" s="65"/>
      <c r="C7" s="30"/>
      <c r="D7" s="61"/>
      <c r="E7" s="61"/>
      <c r="F7" s="61"/>
      <c r="G7" s="61"/>
      <c r="H7" s="61">
        <v>1</v>
      </c>
      <c r="I7" s="61">
        <v>6.5</v>
      </c>
      <c r="J7" s="61">
        <f t="shared" si="0"/>
        <v>6500</v>
      </c>
      <c r="K7" s="83"/>
      <c r="L7" s="61"/>
      <c r="M7" s="61"/>
      <c r="N7" s="253"/>
      <c r="O7" s="76"/>
      <c r="P7" s="86"/>
    </row>
    <row r="8" spans="1:16" ht="13.5" customHeight="1">
      <c r="A8" s="29"/>
      <c r="B8" s="65"/>
      <c r="C8" s="30"/>
      <c r="D8" s="61"/>
      <c r="E8" s="61"/>
      <c r="F8" s="61"/>
      <c r="G8" s="61"/>
      <c r="H8" s="61">
        <v>0.15</v>
      </c>
      <c r="I8" s="61">
        <v>8</v>
      </c>
      <c r="J8" s="61">
        <f t="shared" si="0"/>
        <v>1200</v>
      </c>
      <c r="K8" s="83"/>
      <c r="L8" s="61"/>
      <c r="M8" s="61"/>
      <c r="N8" s="253"/>
      <c r="O8" s="76"/>
      <c r="P8" s="86"/>
    </row>
    <row r="9" spans="1:16" ht="13.5" customHeight="1">
      <c r="A9" s="29"/>
      <c r="B9" s="65"/>
      <c r="C9" s="30"/>
      <c r="D9" s="61"/>
      <c r="E9" s="61"/>
      <c r="F9" s="61"/>
      <c r="G9" s="61"/>
      <c r="H9" s="61">
        <v>0.57999999999999996</v>
      </c>
      <c r="I9" s="61">
        <v>3.5</v>
      </c>
      <c r="J9" s="61">
        <f t="shared" si="0"/>
        <v>2030</v>
      </c>
      <c r="K9" s="83"/>
      <c r="L9" s="61"/>
      <c r="M9" s="61"/>
      <c r="N9" s="253"/>
      <c r="O9" s="76"/>
      <c r="P9" s="86"/>
    </row>
    <row r="10" spans="1:16" ht="13.5" customHeight="1">
      <c r="A10" s="29"/>
      <c r="B10" s="65"/>
      <c r="C10" s="30"/>
      <c r="D10" s="61"/>
      <c r="E10" s="61"/>
      <c r="F10" s="61"/>
      <c r="G10" s="61"/>
      <c r="H10" s="61">
        <v>0.95</v>
      </c>
      <c r="I10" s="61">
        <f>2.6+6</f>
        <v>8.6</v>
      </c>
      <c r="J10" s="61">
        <f t="shared" si="0"/>
        <v>8170</v>
      </c>
      <c r="K10" s="83"/>
      <c r="L10" s="61"/>
      <c r="M10" s="61"/>
      <c r="N10" s="253"/>
      <c r="O10" s="76"/>
      <c r="P10" s="86"/>
    </row>
    <row r="11" spans="1:16" ht="13.5" customHeight="1">
      <c r="A11" s="29"/>
      <c r="B11" s="66"/>
      <c r="C11" s="32"/>
      <c r="D11" s="61"/>
      <c r="E11" s="61"/>
      <c r="F11" s="61"/>
      <c r="G11" s="61"/>
      <c r="H11" s="61">
        <v>0.15</v>
      </c>
      <c r="I11" s="61">
        <v>5</v>
      </c>
      <c r="J11" s="61">
        <f t="shared" si="0"/>
        <v>750</v>
      </c>
      <c r="K11" s="83"/>
      <c r="L11" s="61"/>
      <c r="M11" s="61"/>
      <c r="N11" s="253"/>
      <c r="O11" s="76"/>
      <c r="P11" s="86"/>
    </row>
    <row r="12" spans="1:16" ht="13.5" customHeight="1">
      <c r="A12" s="29">
        <v>2</v>
      </c>
      <c r="B12" s="60" t="s">
        <v>37</v>
      </c>
      <c r="C12" s="28" t="s">
        <v>38</v>
      </c>
      <c r="D12" s="61"/>
      <c r="E12" s="61"/>
      <c r="F12" s="61"/>
      <c r="G12" s="61" t="s">
        <v>256</v>
      </c>
      <c r="H12" s="70">
        <v>0.22</v>
      </c>
      <c r="I12" s="61" t="s">
        <v>205</v>
      </c>
      <c r="J12" s="61">
        <f>H12*4.4*1000</f>
        <v>968</v>
      </c>
      <c r="K12" s="83">
        <v>0.16</v>
      </c>
      <c r="L12" s="61" t="s">
        <v>251</v>
      </c>
      <c r="M12" s="61">
        <v>576</v>
      </c>
      <c r="N12" s="252"/>
      <c r="O12" s="76"/>
      <c r="P12" s="86" t="s">
        <v>387</v>
      </c>
    </row>
    <row r="13" spans="1:16" ht="13.5" customHeight="1">
      <c r="A13" s="29">
        <v>3</v>
      </c>
      <c r="B13" s="67" t="s">
        <v>174</v>
      </c>
      <c r="C13" s="28" t="s">
        <v>388</v>
      </c>
      <c r="D13" s="61"/>
      <c r="E13" s="61"/>
      <c r="F13" s="61"/>
      <c r="G13" s="61"/>
      <c r="H13" s="61"/>
      <c r="I13" s="61"/>
      <c r="J13" s="61"/>
      <c r="K13" s="83"/>
      <c r="L13" s="61"/>
      <c r="M13" s="61">
        <v>42653.33</v>
      </c>
      <c r="N13" s="80"/>
      <c r="O13" s="76"/>
      <c r="P13" s="86"/>
    </row>
    <row r="14" spans="1:16" ht="13.5" customHeight="1">
      <c r="A14" s="29">
        <v>4</v>
      </c>
      <c r="B14" s="67" t="s">
        <v>39</v>
      </c>
      <c r="C14" s="28" t="s">
        <v>40</v>
      </c>
      <c r="D14" s="61"/>
      <c r="E14" s="61"/>
      <c r="F14" s="61"/>
      <c r="G14" s="61"/>
      <c r="H14" s="61">
        <v>0.26</v>
      </c>
      <c r="I14" s="61">
        <f>2*2</f>
        <v>4</v>
      </c>
      <c r="J14" s="61">
        <f>H14*I14*1000</f>
        <v>1040</v>
      </c>
      <c r="K14" s="83">
        <v>0.79</v>
      </c>
      <c r="L14" s="61" t="s">
        <v>251</v>
      </c>
      <c r="M14" s="61">
        <v>2844</v>
      </c>
      <c r="N14" s="61"/>
      <c r="O14" s="76"/>
      <c r="P14" s="86" t="s">
        <v>389</v>
      </c>
    </row>
    <row r="15" spans="1:16" ht="13.5" customHeight="1">
      <c r="A15" s="268">
        <v>5</v>
      </c>
      <c r="B15" s="68" t="s">
        <v>46</v>
      </c>
      <c r="C15" s="28" t="s">
        <v>47</v>
      </c>
      <c r="D15" s="61"/>
      <c r="E15" s="61"/>
      <c r="F15" s="61"/>
      <c r="G15" s="61"/>
      <c r="H15" s="70">
        <v>0.36</v>
      </c>
      <c r="I15" s="61" t="s">
        <v>206</v>
      </c>
      <c r="J15" s="61">
        <f>H15*7.2*1000</f>
        <v>2592</v>
      </c>
      <c r="K15" s="70">
        <v>0.36</v>
      </c>
      <c r="L15" s="61" t="s">
        <v>253</v>
      </c>
      <c r="M15" s="61">
        <v>1080</v>
      </c>
      <c r="N15" s="251"/>
      <c r="O15" s="254" t="s">
        <v>390</v>
      </c>
      <c r="P15" s="86" t="s">
        <v>387</v>
      </c>
    </row>
    <row r="16" spans="1:16" ht="13.5" customHeight="1">
      <c r="A16" s="270"/>
      <c r="B16" s="66"/>
      <c r="C16" s="28" t="s">
        <v>48</v>
      </c>
      <c r="D16" s="61"/>
      <c r="E16" s="61"/>
      <c r="F16" s="61"/>
      <c r="G16" s="61"/>
      <c r="H16" s="70">
        <v>0.13</v>
      </c>
      <c r="I16" s="61" t="s">
        <v>206</v>
      </c>
      <c r="J16" s="61">
        <f>H16*7.2*1000</f>
        <v>936</v>
      </c>
      <c r="K16" s="83">
        <v>0.13</v>
      </c>
      <c r="L16" s="61" t="s">
        <v>253</v>
      </c>
      <c r="M16" s="61">
        <v>390</v>
      </c>
      <c r="N16" s="253"/>
      <c r="O16" s="254"/>
      <c r="P16" s="86" t="s">
        <v>387</v>
      </c>
    </row>
    <row r="17" spans="1:16" ht="13.5" customHeight="1">
      <c r="A17" s="29">
        <v>6</v>
      </c>
      <c r="B17" s="61" t="s">
        <v>71</v>
      </c>
      <c r="C17" s="29" t="s">
        <v>72</v>
      </c>
      <c r="D17" s="61"/>
      <c r="E17" s="61"/>
      <c r="F17" s="61"/>
      <c r="G17" s="61"/>
      <c r="H17" s="70"/>
      <c r="I17" s="61"/>
      <c r="J17" s="61"/>
      <c r="K17" s="83">
        <v>0.2</v>
      </c>
      <c r="L17" s="61" t="s">
        <v>254</v>
      </c>
      <c r="M17" s="61">
        <v>200</v>
      </c>
      <c r="N17" s="253"/>
      <c r="O17" s="61"/>
      <c r="P17" s="86" t="s">
        <v>389</v>
      </c>
    </row>
    <row r="18" spans="1:16" ht="13.5" customHeight="1">
      <c r="A18" s="29">
        <v>7</v>
      </c>
      <c r="B18" s="61" t="s">
        <v>73</v>
      </c>
      <c r="C18" s="28" t="s">
        <v>74</v>
      </c>
      <c r="D18" s="61"/>
      <c r="E18" s="61"/>
      <c r="F18" s="61"/>
      <c r="G18" s="61"/>
      <c r="H18" s="70"/>
      <c r="I18" s="61"/>
      <c r="J18" s="61"/>
      <c r="K18" s="83">
        <v>0.2</v>
      </c>
      <c r="L18" s="61" t="s">
        <v>254</v>
      </c>
      <c r="M18" s="61">
        <v>200</v>
      </c>
      <c r="N18" s="252"/>
      <c r="O18" s="61"/>
      <c r="P18" s="86" t="s">
        <v>389</v>
      </c>
    </row>
    <row r="19" spans="1:16" ht="13.5" customHeight="1">
      <c r="A19" s="29">
        <v>8</v>
      </c>
      <c r="B19" s="67" t="s">
        <v>75</v>
      </c>
      <c r="C19" s="28" t="s">
        <v>76</v>
      </c>
      <c r="D19" s="61"/>
      <c r="E19" s="61"/>
      <c r="F19" s="61"/>
      <c r="G19" s="61"/>
      <c r="H19" s="70">
        <v>0.47</v>
      </c>
      <c r="I19" s="61" t="s">
        <v>207</v>
      </c>
      <c r="J19" s="61">
        <f>H19*8*1000</f>
        <v>3760</v>
      </c>
      <c r="K19" s="70">
        <v>0.47</v>
      </c>
      <c r="L19" s="61" t="s">
        <v>255</v>
      </c>
      <c r="M19" s="61">
        <v>2162</v>
      </c>
      <c r="N19" s="61"/>
      <c r="O19" s="76"/>
      <c r="P19" s="86" t="s">
        <v>387</v>
      </c>
    </row>
    <row r="20" spans="1:16" ht="13.5" customHeight="1">
      <c r="A20" s="29">
        <v>9</v>
      </c>
      <c r="B20" s="279" t="s">
        <v>77</v>
      </c>
      <c r="C20" s="28" t="s">
        <v>78</v>
      </c>
      <c r="D20" s="61"/>
      <c r="E20" s="61"/>
      <c r="F20" s="61"/>
      <c r="G20" s="61"/>
      <c r="H20" s="61">
        <v>0.2</v>
      </c>
      <c r="I20" s="61">
        <v>2.7</v>
      </c>
      <c r="J20" s="61">
        <v>540</v>
      </c>
      <c r="K20" s="61">
        <v>0.2</v>
      </c>
      <c r="L20" s="61">
        <v>1.5</v>
      </c>
      <c r="M20" s="61">
        <v>300</v>
      </c>
      <c r="N20" s="251"/>
      <c r="O20" s="254" t="s">
        <v>391</v>
      </c>
      <c r="P20" s="86" t="s">
        <v>392</v>
      </c>
    </row>
    <row r="21" spans="1:16" ht="13.5" customHeight="1">
      <c r="A21" s="29"/>
      <c r="B21" s="281"/>
      <c r="C21" s="28" t="s">
        <v>79</v>
      </c>
      <c r="D21" s="61"/>
      <c r="E21" s="61"/>
      <c r="F21" s="61"/>
      <c r="G21" s="61"/>
      <c r="H21" s="61"/>
      <c r="I21" s="61"/>
      <c r="J21" s="61"/>
      <c r="K21" s="70">
        <v>0.34</v>
      </c>
      <c r="L21" s="61" t="s">
        <v>253</v>
      </c>
      <c r="M21" s="61">
        <v>1020</v>
      </c>
      <c r="N21" s="253"/>
      <c r="O21" s="254"/>
      <c r="P21" s="86" t="s">
        <v>393</v>
      </c>
    </row>
    <row r="22" spans="1:16" ht="13.5" customHeight="1">
      <c r="A22" s="29">
        <v>11</v>
      </c>
      <c r="B22" s="67" t="s">
        <v>80</v>
      </c>
      <c r="C22" s="28" t="s">
        <v>81</v>
      </c>
      <c r="D22" s="61"/>
      <c r="E22" s="61"/>
      <c r="F22" s="61"/>
      <c r="G22" s="61"/>
      <c r="H22" s="61"/>
      <c r="I22" s="61"/>
      <c r="J22" s="61"/>
      <c r="K22" s="70">
        <v>0.4</v>
      </c>
      <c r="L22" s="61" t="s">
        <v>256</v>
      </c>
      <c r="M22" s="61">
        <v>800</v>
      </c>
      <c r="N22" s="252"/>
      <c r="O22" s="61"/>
      <c r="P22" s="86" t="s">
        <v>393</v>
      </c>
    </row>
    <row r="23" spans="1:16" ht="13.5" customHeight="1">
      <c r="A23" s="29">
        <v>12</v>
      </c>
      <c r="B23" s="67" t="s">
        <v>60</v>
      </c>
      <c r="C23" s="28" t="s">
        <v>61</v>
      </c>
      <c r="D23" s="61"/>
      <c r="E23" s="61"/>
      <c r="F23" s="61"/>
      <c r="G23" s="61"/>
      <c r="H23" s="70">
        <v>0.69</v>
      </c>
      <c r="I23" s="61">
        <v>3.5</v>
      </c>
      <c r="J23" s="61">
        <v>2415</v>
      </c>
      <c r="K23" s="70">
        <v>0.69</v>
      </c>
      <c r="L23" s="61" t="s">
        <v>253</v>
      </c>
      <c r="M23" s="61">
        <v>2070</v>
      </c>
      <c r="N23" s="61"/>
      <c r="O23" s="76"/>
      <c r="P23" s="86" t="s">
        <v>387</v>
      </c>
    </row>
    <row r="24" spans="1:16">
      <c r="A24" s="29">
        <v>13</v>
      </c>
      <c r="B24" s="67" t="s">
        <v>82</v>
      </c>
      <c r="C24" s="28" t="s">
        <v>61</v>
      </c>
      <c r="D24" s="70">
        <v>61</v>
      </c>
      <c r="E24" s="61" t="s">
        <v>208</v>
      </c>
      <c r="F24" s="61">
        <v>2440</v>
      </c>
      <c r="G24" s="61">
        <v>1</v>
      </c>
      <c r="H24" s="70">
        <v>0.61</v>
      </c>
      <c r="I24" s="61" t="s">
        <v>208</v>
      </c>
      <c r="J24" s="61">
        <v>2440</v>
      </c>
      <c r="K24" s="70">
        <v>0.66</v>
      </c>
      <c r="L24" s="61" t="s">
        <v>257</v>
      </c>
      <c r="M24" s="61">
        <v>2310</v>
      </c>
      <c r="N24" s="254"/>
      <c r="O24" s="76"/>
      <c r="P24" s="86" t="s">
        <v>387</v>
      </c>
    </row>
    <row r="25" spans="1:16" ht="13.5" customHeight="1">
      <c r="A25" s="29">
        <v>14</v>
      </c>
      <c r="B25" s="67" t="s">
        <v>83</v>
      </c>
      <c r="C25" s="28" t="s">
        <v>84</v>
      </c>
      <c r="D25" s="61"/>
      <c r="E25" s="61"/>
      <c r="F25" s="61"/>
      <c r="G25" s="61"/>
      <c r="H25" s="70">
        <v>0.14000000000000001</v>
      </c>
      <c r="I25" s="61">
        <v>9</v>
      </c>
      <c r="J25" s="61">
        <f>H25*I25*1000</f>
        <v>1260</v>
      </c>
      <c r="K25" s="70">
        <v>0.14000000000000001</v>
      </c>
      <c r="L25" s="61" t="s">
        <v>253</v>
      </c>
      <c r="M25" s="61">
        <f>K25*3*1000</f>
        <v>420</v>
      </c>
      <c r="N25" s="254"/>
      <c r="O25" s="76"/>
      <c r="P25" s="86" t="s">
        <v>392</v>
      </c>
    </row>
    <row r="26" spans="1:16" ht="13.5" customHeight="1">
      <c r="A26" s="29">
        <v>15</v>
      </c>
      <c r="B26" s="68" t="s">
        <v>42</v>
      </c>
      <c r="C26" s="28" t="s">
        <v>43</v>
      </c>
      <c r="D26" s="61"/>
      <c r="E26" s="61"/>
      <c r="F26" s="61"/>
      <c r="G26" s="61"/>
      <c r="H26" s="70">
        <v>0.33</v>
      </c>
      <c r="I26" s="61" t="s">
        <v>204</v>
      </c>
      <c r="J26" s="61">
        <f>H26*7*1000</f>
        <v>2310</v>
      </c>
      <c r="K26" s="70">
        <v>0.33</v>
      </c>
      <c r="L26" s="61" t="s">
        <v>253</v>
      </c>
      <c r="M26" s="61">
        <v>990</v>
      </c>
      <c r="N26" s="254"/>
      <c r="O26" s="254" t="s">
        <v>394</v>
      </c>
      <c r="P26" s="86" t="s">
        <v>387</v>
      </c>
    </row>
    <row r="27" spans="1:16" ht="13.5" customHeight="1">
      <c r="A27" s="71"/>
      <c r="B27" s="65"/>
      <c r="C27" s="72" t="s">
        <v>44</v>
      </c>
      <c r="D27" s="61"/>
      <c r="E27" s="61"/>
      <c r="F27" s="61"/>
      <c r="G27" s="61"/>
      <c r="H27" s="83">
        <v>0.2</v>
      </c>
      <c r="I27" s="61" t="s">
        <v>204</v>
      </c>
      <c r="J27" s="61">
        <f>H27*7*1000</f>
        <v>1400</v>
      </c>
      <c r="K27" s="83">
        <v>0.2</v>
      </c>
      <c r="L27" s="61" t="s">
        <v>253</v>
      </c>
      <c r="M27" s="61">
        <v>600</v>
      </c>
      <c r="N27" s="254"/>
      <c r="O27" s="254"/>
      <c r="P27" s="86" t="s">
        <v>395</v>
      </c>
    </row>
    <row r="28" spans="1:16" ht="13.5" customHeight="1">
      <c r="A28" s="29">
        <v>16</v>
      </c>
      <c r="B28" s="67" t="s">
        <v>85</v>
      </c>
      <c r="C28" s="28" t="s">
        <v>86</v>
      </c>
      <c r="D28" s="61"/>
      <c r="E28" s="61"/>
      <c r="F28" s="61"/>
      <c r="G28" s="61"/>
      <c r="H28" s="61"/>
      <c r="I28" s="61"/>
      <c r="J28" s="61"/>
      <c r="K28" s="83">
        <v>0.7</v>
      </c>
      <c r="L28" s="61" t="s">
        <v>253</v>
      </c>
      <c r="M28" s="61">
        <v>2100</v>
      </c>
      <c r="N28" s="251"/>
      <c r="O28" s="76"/>
      <c r="P28" s="86" t="s">
        <v>389</v>
      </c>
    </row>
    <row r="29" spans="1:16" ht="13.5" customHeight="1">
      <c r="A29" s="29">
        <v>17</v>
      </c>
      <c r="B29" s="67" t="s">
        <v>89</v>
      </c>
      <c r="C29" s="28" t="s">
        <v>90</v>
      </c>
      <c r="D29" s="61"/>
      <c r="E29" s="61"/>
      <c r="F29" s="61"/>
      <c r="G29" s="61"/>
      <c r="H29" s="61"/>
      <c r="I29" s="61"/>
      <c r="J29" s="61"/>
      <c r="K29" s="83"/>
      <c r="L29" s="61"/>
      <c r="M29" s="61"/>
      <c r="N29" s="252"/>
      <c r="O29" s="76"/>
      <c r="P29" s="86" t="s">
        <v>393</v>
      </c>
    </row>
    <row r="30" spans="1:16" ht="13.5" customHeight="1">
      <c r="A30" s="29">
        <v>18</v>
      </c>
      <c r="B30" s="67" t="s">
        <v>91</v>
      </c>
      <c r="C30" s="28" t="s">
        <v>92</v>
      </c>
      <c r="D30" s="61"/>
      <c r="E30" s="61"/>
      <c r="F30" s="61"/>
      <c r="G30" s="61"/>
      <c r="H30" s="61"/>
      <c r="I30" s="61"/>
      <c r="J30" s="61"/>
      <c r="K30" s="83"/>
      <c r="L30" s="61"/>
      <c r="M30" s="61"/>
      <c r="N30" s="251"/>
      <c r="O30" s="76"/>
      <c r="P30" s="86" t="s">
        <v>389</v>
      </c>
    </row>
    <row r="31" spans="1:16" ht="13.5" customHeight="1">
      <c r="A31" s="29">
        <v>19</v>
      </c>
      <c r="B31" s="67" t="s">
        <v>93</v>
      </c>
      <c r="C31" s="28" t="s">
        <v>94</v>
      </c>
      <c r="D31" s="61"/>
      <c r="E31" s="61"/>
      <c r="F31" s="61"/>
      <c r="G31" s="61"/>
      <c r="H31" s="61"/>
      <c r="I31" s="61"/>
      <c r="J31" s="61"/>
      <c r="K31" s="83"/>
      <c r="L31" s="61"/>
      <c r="M31" s="61"/>
      <c r="N31" s="252"/>
      <c r="O31" s="76"/>
      <c r="P31" s="86" t="s">
        <v>393</v>
      </c>
    </row>
    <row r="32" spans="1:16">
      <c r="A32" s="29">
        <v>20</v>
      </c>
      <c r="B32" s="73" t="s">
        <v>396</v>
      </c>
      <c r="C32" s="74" t="s">
        <v>397</v>
      </c>
      <c r="D32" s="74">
        <v>28</v>
      </c>
      <c r="E32" s="74">
        <v>8.8000000000000007</v>
      </c>
      <c r="F32" s="74">
        <v>246.4</v>
      </c>
      <c r="G32" s="61"/>
      <c r="H32" s="61"/>
      <c r="I32" s="61"/>
      <c r="J32" s="61"/>
      <c r="K32" s="83"/>
      <c r="L32" s="61"/>
      <c r="M32" s="61"/>
      <c r="N32" s="80"/>
      <c r="O32" s="76"/>
      <c r="P32" s="86"/>
    </row>
    <row r="33" spans="1:16">
      <c r="A33" s="31"/>
      <c r="B33" s="75"/>
      <c r="C33" s="74" t="s">
        <v>398</v>
      </c>
      <c r="D33" s="74">
        <v>60</v>
      </c>
      <c r="E33" s="74">
        <v>5.6</v>
      </c>
      <c r="F33" s="74">
        <v>336</v>
      </c>
      <c r="G33" s="61"/>
      <c r="H33" s="61"/>
      <c r="I33" s="61"/>
      <c r="J33" s="61"/>
      <c r="K33" s="83"/>
      <c r="L33" s="61"/>
      <c r="M33" s="61"/>
      <c r="N33" s="80"/>
      <c r="O33" s="76"/>
      <c r="P33" s="86"/>
    </row>
    <row r="34" spans="1:16" ht="13.5" customHeight="1">
      <c r="A34" s="29">
        <v>21</v>
      </c>
      <c r="B34" s="67" t="s">
        <v>95</v>
      </c>
      <c r="C34" s="28" t="s">
        <v>41</v>
      </c>
      <c r="D34" s="61"/>
      <c r="E34" s="61"/>
      <c r="F34" s="61"/>
      <c r="G34" s="61"/>
      <c r="H34" s="61"/>
      <c r="I34" s="61"/>
      <c r="J34" s="61"/>
      <c r="K34" s="83">
        <v>0.34</v>
      </c>
      <c r="L34" s="61" t="s">
        <v>258</v>
      </c>
      <c r="M34" s="61">
        <v>1700</v>
      </c>
      <c r="N34" s="254"/>
      <c r="O34" s="254" t="s">
        <v>399</v>
      </c>
      <c r="P34" s="86" t="s">
        <v>387</v>
      </c>
    </row>
    <row r="35" spans="1:16">
      <c r="A35" s="29"/>
      <c r="B35" s="67"/>
      <c r="C35" s="74" t="s">
        <v>400</v>
      </c>
      <c r="D35" s="74">
        <v>172</v>
      </c>
      <c r="E35" s="74">
        <v>4</v>
      </c>
      <c r="F35" s="74">
        <v>688</v>
      </c>
      <c r="G35" s="61"/>
      <c r="H35" s="61"/>
      <c r="I35" s="61"/>
      <c r="J35" s="61"/>
      <c r="K35" s="83"/>
      <c r="L35" s="61"/>
      <c r="M35" s="61"/>
      <c r="N35" s="254"/>
      <c r="O35" s="254"/>
      <c r="P35" s="86"/>
    </row>
    <row r="36" spans="1:16" ht="13.5" customHeight="1">
      <c r="A36" s="29">
        <v>22</v>
      </c>
      <c r="B36" s="67" t="s">
        <v>96</v>
      </c>
      <c r="C36" s="28" t="s">
        <v>41</v>
      </c>
      <c r="D36" s="61"/>
      <c r="E36" s="61"/>
      <c r="F36" s="61"/>
      <c r="G36" s="61"/>
      <c r="H36" s="61"/>
      <c r="I36" s="61"/>
      <c r="J36" s="61"/>
      <c r="K36" s="83">
        <v>0.25</v>
      </c>
      <c r="L36" s="61" t="s">
        <v>259</v>
      </c>
      <c r="M36" s="61">
        <f>K36*3.8*1000</f>
        <v>950</v>
      </c>
      <c r="N36" s="254"/>
      <c r="O36" s="254"/>
      <c r="P36" s="86" t="s">
        <v>393</v>
      </c>
    </row>
    <row r="37" spans="1:16" ht="13.5" customHeight="1">
      <c r="A37" s="29">
        <v>23</v>
      </c>
      <c r="B37" s="67" t="s">
        <v>39</v>
      </c>
      <c r="C37" s="28" t="s">
        <v>41</v>
      </c>
      <c r="D37" s="61"/>
      <c r="E37" s="61"/>
      <c r="F37" s="61"/>
      <c r="G37" s="61"/>
      <c r="H37" s="61"/>
      <c r="I37" s="61"/>
      <c r="J37" s="61"/>
      <c r="K37" s="83">
        <v>0.22</v>
      </c>
      <c r="L37" s="61" t="s">
        <v>252</v>
      </c>
      <c r="M37" s="61">
        <v>924</v>
      </c>
      <c r="N37" s="254"/>
      <c r="O37" s="254"/>
      <c r="P37" s="86" t="s">
        <v>395</v>
      </c>
    </row>
    <row r="38" spans="1:16" ht="13.5" customHeight="1">
      <c r="A38" s="29">
        <v>24</v>
      </c>
      <c r="B38" s="67" t="s">
        <v>97</v>
      </c>
      <c r="C38" s="28" t="s">
        <v>98</v>
      </c>
      <c r="D38" s="61"/>
      <c r="E38" s="61"/>
      <c r="F38" s="61"/>
      <c r="G38" s="61"/>
      <c r="H38" s="61"/>
      <c r="I38" s="61"/>
      <c r="J38" s="61"/>
      <c r="K38" s="83">
        <v>0.39</v>
      </c>
      <c r="L38" s="61" t="s">
        <v>260</v>
      </c>
      <c r="M38" s="61">
        <v>2574</v>
      </c>
      <c r="N38" s="254"/>
      <c r="O38" s="254"/>
      <c r="P38" s="86" t="s">
        <v>395</v>
      </c>
    </row>
    <row r="39" spans="1:16" ht="13.5" customHeight="1">
      <c r="A39" s="29">
        <v>25</v>
      </c>
      <c r="B39" s="67" t="s">
        <v>99</v>
      </c>
      <c r="C39" s="61" t="s">
        <v>100</v>
      </c>
      <c r="D39" s="61"/>
      <c r="E39" s="61"/>
      <c r="F39" s="61"/>
      <c r="G39" s="61"/>
      <c r="H39" s="61"/>
      <c r="I39" s="61"/>
      <c r="J39" s="61"/>
      <c r="K39" s="83">
        <v>0.61</v>
      </c>
      <c r="L39" s="61" t="s">
        <v>255</v>
      </c>
      <c r="M39" s="61">
        <v>2806</v>
      </c>
      <c r="N39" s="254"/>
      <c r="O39" s="254"/>
      <c r="P39" s="86" t="s">
        <v>387</v>
      </c>
    </row>
    <row r="40" spans="1:16" ht="13.5" customHeight="1">
      <c r="A40" s="29">
        <v>26</v>
      </c>
      <c r="B40" s="67" t="s">
        <v>101</v>
      </c>
      <c r="C40" s="61" t="s">
        <v>98</v>
      </c>
      <c r="D40" s="61"/>
      <c r="E40" s="61"/>
      <c r="F40" s="61"/>
      <c r="G40" s="61"/>
      <c r="H40" s="61"/>
      <c r="I40" s="61"/>
      <c r="J40" s="61"/>
      <c r="K40" s="83">
        <v>0.37</v>
      </c>
      <c r="L40" s="61" t="s">
        <v>261</v>
      </c>
      <c r="M40" s="61">
        <v>2368</v>
      </c>
      <c r="N40" s="254"/>
      <c r="O40" s="254"/>
      <c r="P40" s="86" t="s">
        <v>387</v>
      </c>
    </row>
    <row r="41" spans="1:16" ht="13.5" customHeight="1">
      <c r="A41" s="29">
        <v>27</v>
      </c>
      <c r="B41" s="67" t="s">
        <v>102</v>
      </c>
      <c r="C41" s="61" t="s">
        <v>103</v>
      </c>
      <c r="D41" s="61"/>
      <c r="E41" s="61"/>
      <c r="F41" s="61"/>
      <c r="G41" s="61"/>
      <c r="H41" s="61"/>
      <c r="I41" s="61"/>
      <c r="J41" s="61"/>
      <c r="K41" s="83">
        <v>0.35</v>
      </c>
      <c r="L41" s="61" t="s">
        <v>262</v>
      </c>
      <c r="M41" s="61">
        <f>K41*3*2*1000</f>
        <v>2100</v>
      </c>
      <c r="N41" s="254"/>
      <c r="O41" s="254"/>
      <c r="P41" s="86" t="s">
        <v>393</v>
      </c>
    </row>
    <row r="42" spans="1:16" ht="13.5" customHeight="1">
      <c r="A42" s="29">
        <v>28</v>
      </c>
      <c r="B42" s="67" t="s">
        <v>104</v>
      </c>
      <c r="C42" s="61" t="s">
        <v>105</v>
      </c>
      <c r="D42" s="61"/>
      <c r="E42" s="61"/>
      <c r="F42" s="61"/>
      <c r="G42" s="61"/>
      <c r="H42" s="61"/>
      <c r="I42" s="61"/>
      <c r="J42" s="61"/>
      <c r="K42" s="83">
        <v>0.6</v>
      </c>
      <c r="L42" s="61" t="s">
        <v>207</v>
      </c>
      <c r="M42" s="61">
        <f>K42*8*1000</f>
        <v>4800</v>
      </c>
      <c r="N42" s="251"/>
      <c r="O42" s="251" t="s">
        <v>401</v>
      </c>
      <c r="P42" s="86" t="s">
        <v>387</v>
      </c>
    </row>
    <row r="43" spans="1:16" ht="13.5" customHeight="1">
      <c r="A43" s="29">
        <v>29</v>
      </c>
      <c r="B43" s="67" t="s">
        <v>106</v>
      </c>
      <c r="C43" s="61" t="s">
        <v>107</v>
      </c>
      <c r="D43" s="76"/>
      <c r="E43" s="76"/>
      <c r="F43" s="76"/>
      <c r="G43" s="76"/>
      <c r="H43" s="76"/>
      <c r="I43" s="76"/>
      <c r="J43" s="76"/>
      <c r="K43" s="84">
        <v>1</v>
      </c>
      <c r="L43" s="76" t="s">
        <v>263</v>
      </c>
      <c r="M43" s="61">
        <v>5800</v>
      </c>
      <c r="N43" s="252"/>
      <c r="O43" s="252"/>
      <c r="P43" s="86" t="s">
        <v>392</v>
      </c>
    </row>
    <row r="44" spans="1:16" ht="13.5" customHeight="1">
      <c r="A44" s="29">
        <v>30</v>
      </c>
      <c r="B44" s="77" t="s">
        <v>108</v>
      </c>
      <c r="C44" s="60" t="s">
        <v>109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86" t="s">
        <v>392</v>
      </c>
    </row>
    <row r="45" spans="1:16" ht="13.5" customHeight="1">
      <c r="A45" s="29">
        <v>31</v>
      </c>
      <c r="B45" s="77" t="s">
        <v>110</v>
      </c>
      <c r="C45" s="60" t="s">
        <v>111</v>
      </c>
      <c r="D45" s="61"/>
      <c r="E45" s="61"/>
      <c r="F45" s="61"/>
      <c r="G45" s="61"/>
      <c r="H45" s="61"/>
      <c r="I45" s="61"/>
      <c r="J45" s="61"/>
      <c r="K45" s="61">
        <v>1.2</v>
      </c>
      <c r="L45" s="61" t="s">
        <v>208</v>
      </c>
      <c r="M45" s="61">
        <v>4800</v>
      </c>
      <c r="N45" s="61"/>
      <c r="O45" s="61"/>
      <c r="P45" s="86" t="s">
        <v>387</v>
      </c>
    </row>
    <row r="46" spans="1:16">
      <c r="A46" s="29">
        <v>32</v>
      </c>
      <c r="B46" s="77" t="s">
        <v>112</v>
      </c>
      <c r="C46" s="60" t="s">
        <v>113</v>
      </c>
      <c r="D46" s="61">
        <v>1300</v>
      </c>
      <c r="E46" s="61" t="s">
        <v>209</v>
      </c>
      <c r="F46" s="61">
        <v>9750</v>
      </c>
      <c r="G46" s="61" t="s">
        <v>253</v>
      </c>
      <c r="H46" s="61"/>
      <c r="I46" s="61"/>
      <c r="J46" s="61"/>
      <c r="K46" s="61">
        <v>1.3</v>
      </c>
      <c r="L46" s="61" t="s">
        <v>264</v>
      </c>
      <c r="M46" s="61">
        <v>18200</v>
      </c>
      <c r="N46" s="61"/>
      <c r="O46" s="61"/>
      <c r="P46" s="86" t="s">
        <v>386</v>
      </c>
    </row>
    <row r="47" spans="1:16">
      <c r="A47" s="29">
        <v>33</v>
      </c>
      <c r="B47" s="60" t="s">
        <v>114</v>
      </c>
      <c r="C47" s="60" t="s">
        <v>115</v>
      </c>
      <c r="D47" s="61">
        <v>500</v>
      </c>
      <c r="E47" s="61" t="s">
        <v>204</v>
      </c>
      <c r="F47" s="61">
        <v>3500</v>
      </c>
      <c r="G47" s="61" t="s">
        <v>258</v>
      </c>
      <c r="H47" s="61">
        <v>0.5</v>
      </c>
      <c r="I47" s="61" t="s">
        <v>204</v>
      </c>
      <c r="J47" s="61">
        <v>3500</v>
      </c>
      <c r="K47" s="61">
        <v>0.5</v>
      </c>
      <c r="L47" s="61" t="s">
        <v>265</v>
      </c>
      <c r="M47" s="61">
        <v>12000</v>
      </c>
      <c r="N47" s="61"/>
      <c r="O47" s="61"/>
      <c r="P47" s="87" t="s">
        <v>385</v>
      </c>
    </row>
    <row r="48" spans="1:16" ht="27" customHeight="1">
      <c r="A48" s="29">
        <v>34</v>
      </c>
      <c r="B48" s="60" t="s">
        <v>116</v>
      </c>
      <c r="C48" s="60" t="s">
        <v>117</v>
      </c>
      <c r="D48" s="28"/>
      <c r="E48" s="28"/>
      <c r="F48" s="28"/>
      <c r="G48" s="28"/>
      <c r="H48" s="28"/>
      <c r="I48" s="28"/>
      <c r="J48" s="28"/>
      <c r="K48" s="28">
        <v>1.1000000000000001</v>
      </c>
      <c r="L48" s="28" t="s">
        <v>253</v>
      </c>
      <c r="M48" s="28">
        <v>3300</v>
      </c>
      <c r="N48" s="28"/>
      <c r="O48" s="28"/>
      <c r="P48" s="86" t="s">
        <v>387</v>
      </c>
    </row>
    <row r="49" spans="1:16" ht="27" customHeight="1">
      <c r="A49" s="29">
        <v>35</v>
      </c>
      <c r="B49" s="60" t="s">
        <v>122</v>
      </c>
      <c r="C49" s="78"/>
      <c r="D49" s="28"/>
      <c r="E49" s="28"/>
      <c r="F49" s="28"/>
      <c r="G49" s="28"/>
      <c r="H49" s="28"/>
      <c r="I49" s="28"/>
      <c r="J49" s="28"/>
      <c r="K49" s="28"/>
      <c r="L49" s="28"/>
      <c r="M49" s="28">
        <v>1000</v>
      </c>
      <c r="N49" s="28"/>
      <c r="O49" s="28"/>
      <c r="P49" s="28"/>
    </row>
    <row r="50" spans="1:16">
      <c r="A50" s="29"/>
      <c r="B50" s="79" t="s">
        <v>123</v>
      </c>
      <c r="C50" s="79" t="s">
        <v>124</v>
      </c>
      <c r="D50" s="61">
        <v>80</v>
      </c>
      <c r="E50" s="61">
        <v>5</v>
      </c>
      <c r="F50" s="61">
        <f t="shared" ref="F50:F75" si="1">D50*E50</f>
        <v>400</v>
      </c>
      <c r="G50" s="61"/>
      <c r="H50" s="61"/>
      <c r="I50" s="61"/>
      <c r="J50" s="61">
        <f t="shared" ref="J50:J75" si="2">H50*I50</f>
        <v>0</v>
      </c>
      <c r="K50" s="61"/>
      <c r="L50" s="61"/>
      <c r="M50" s="61">
        <f t="shared" ref="M50:M75" si="3">K50*L50</f>
        <v>0</v>
      </c>
      <c r="N50" s="61"/>
      <c r="O50" s="61"/>
      <c r="P50" s="88" t="s">
        <v>393</v>
      </c>
    </row>
    <row r="51" spans="1:16">
      <c r="A51" s="60">
        <v>36</v>
      </c>
      <c r="B51" s="80"/>
      <c r="C51" s="80"/>
      <c r="D51" s="61">
        <v>30</v>
      </c>
      <c r="E51" s="61">
        <v>6</v>
      </c>
      <c r="F51" s="61">
        <f t="shared" si="1"/>
        <v>180</v>
      </c>
      <c r="G51" s="61"/>
      <c r="H51" s="61"/>
      <c r="I51" s="61"/>
      <c r="J51" s="61">
        <f t="shared" si="2"/>
        <v>0</v>
      </c>
      <c r="K51" s="61"/>
      <c r="L51" s="61"/>
      <c r="M51" s="61">
        <f t="shared" si="3"/>
        <v>0</v>
      </c>
      <c r="N51" s="61"/>
      <c r="O51" s="61"/>
      <c r="P51" s="88" t="s">
        <v>393</v>
      </c>
    </row>
    <row r="52" spans="1:16">
      <c r="A52" s="60">
        <v>37</v>
      </c>
      <c r="B52" s="79" t="s">
        <v>125</v>
      </c>
      <c r="C52" s="61"/>
      <c r="D52" s="61">
        <v>35</v>
      </c>
      <c r="E52" s="61">
        <v>3</v>
      </c>
      <c r="F52" s="61">
        <f t="shared" si="1"/>
        <v>105</v>
      </c>
      <c r="G52" s="61"/>
      <c r="H52" s="61"/>
      <c r="I52" s="61"/>
      <c r="J52" s="61">
        <f t="shared" si="2"/>
        <v>0</v>
      </c>
      <c r="K52" s="61"/>
      <c r="L52" s="61"/>
      <c r="M52" s="61">
        <f t="shared" si="3"/>
        <v>0</v>
      </c>
      <c r="N52" s="61"/>
      <c r="O52" s="61"/>
      <c r="P52" s="88" t="s">
        <v>393</v>
      </c>
    </row>
    <row r="53" spans="1:16">
      <c r="A53" s="60"/>
      <c r="B53" s="81"/>
      <c r="C53" s="61"/>
      <c r="D53" s="61">
        <v>30</v>
      </c>
      <c r="E53" s="61">
        <v>3</v>
      </c>
      <c r="F53" s="61">
        <f t="shared" si="1"/>
        <v>90</v>
      </c>
      <c r="G53" s="61"/>
      <c r="H53" s="61"/>
      <c r="I53" s="61"/>
      <c r="J53" s="61">
        <f t="shared" si="2"/>
        <v>0</v>
      </c>
      <c r="K53" s="61"/>
      <c r="L53" s="61"/>
      <c r="M53" s="61">
        <f t="shared" si="3"/>
        <v>0</v>
      </c>
      <c r="N53" s="61"/>
      <c r="O53" s="61"/>
      <c r="P53" s="88" t="s">
        <v>393</v>
      </c>
    </row>
    <row r="54" spans="1:16">
      <c r="A54" s="60"/>
      <c r="B54" s="81"/>
      <c r="C54" s="61"/>
      <c r="D54" s="61">
        <v>60</v>
      </c>
      <c r="E54" s="61">
        <v>6</v>
      </c>
      <c r="F54" s="61">
        <f t="shared" si="1"/>
        <v>360</v>
      </c>
      <c r="G54" s="61"/>
      <c r="H54" s="61"/>
      <c r="I54" s="61"/>
      <c r="J54" s="61">
        <f t="shared" si="2"/>
        <v>0</v>
      </c>
      <c r="K54" s="61"/>
      <c r="L54" s="61"/>
      <c r="M54" s="61">
        <f t="shared" si="3"/>
        <v>0</v>
      </c>
      <c r="N54" s="61"/>
      <c r="O54" s="61"/>
      <c r="P54" s="88" t="s">
        <v>393</v>
      </c>
    </row>
    <row r="55" spans="1:16">
      <c r="A55" s="60"/>
      <c r="B55" s="80"/>
      <c r="C55" s="61"/>
      <c r="D55" s="61">
        <v>41</v>
      </c>
      <c r="E55" s="61">
        <v>2</v>
      </c>
      <c r="F55" s="61">
        <f t="shared" si="1"/>
        <v>82</v>
      </c>
      <c r="G55" s="61"/>
      <c r="H55" s="61"/>
      <c r="I55" s="61"/>
      <c r="J55" s="61">
        <f t="shared" si="2"/>
        <v>0</v>
      </c>
      <c r="K55" s="61"/>
      <c r="L55" s="61"/>
      <c r="M55" s="61">
        <f t="shared" si="3"/>
        <v>0</v>
      </c>
      <c r="N55" s="61"/>
      <c r="O55" s="61"/>
      <c r="P55" s="88" t="s">
        <v>393</v>
      </c>
    </row>
    <row r="56" spans="1:16">
      <c r="A56" s="60">
        <v>38</v>
      </c>
      <c r="B56" s="61" t="s">
        <v>126</v>
      </c>
      <c r="C56" s="79" t="s">
        <v>127</v>
      </c>
      <c r="D56" s="61">
        <v>16</v>
      </c>
      <c r="E56" s="61">
        <v>6</v>
      </c>
      <c r="F56" s="61">
        <f t="shared" si="1"/>
        <v>96</v>
      </c>
      <c r="G56" s="61"/>
      <c r="H56" s="61"/>
      <c r="I56" s="61"/>
      <c r="J56" s="61">
        <f t="shared" si="2"/>
        <v>0</v>
      </c>
      <c r="K56" s="61"/>
      <c r="L56" s="61"/>
      <c r="M56" s="61">
        <f t="shared" si="3"/>
        <v>0</v>
      </c>
      <c r="N56" s="61"/>
      <c r="O56" s="61"/>
      <c r="P56" s="88" t="s">
        <v>393</v>
      </c>
    </row>
    <row r="57" spans="1:16">
      <c r="A57" s="60"/>
      <c r="B57" s="61"/>
      <c r="C57" s="80"/>
      <c r="D57" s="61">
        <v>14</v>
      </c>
      <c r="E57" s="61">
        <v>8</v>
      </c>
      <c r="F57" s="61">
        <f t="shared" si="1"/>
        <v>112</v>
      </c>
      <c r="G57" s="61"/>
      <c r="H57" s="61"/>
      <c r="I57" s="61"/>
      <c r="J57" s="61">
        <f t="shared" si="2"/>
        <v>0</v>
      </c>
      <c r="K57" s="61"/>
      <c r="L57" s="61"/>
      <c r="M57" s="61">
        <f t="shared" si="3"/>
        <v>0</v>
      </c>
      <c r="N57" s="61"/>
      <c r="O57" s="61"/>
      <c r="P57" s="88" t="s">
        <v>393</v>
      </c>
    </row>
    <row r="58" spans="1:16">
      <c r="A58" s="60"/>
      <c r="B58" s="61"/>
      <c r="C58" s="79" t="s">
        <v>128</v>
      </c>
      <c r="D58" s="61">
        <f>52+13</f>
        <v>65</v>
      </c>
      <c r="E58" s="61">
        <v>4</v>
      </c>
      <c r="F58" s="61">
        <f t="shared" si="1"/>
        <v>260</v>
      </c>
      <c r="G58" s="61"/>
      <c r="H58" s="61"/>
      <c r="I58" s="61"/>
      <c r="J58" s="61">
        <f t="shared" si="2"/>
        <v>0</v>
      </c>
      <c r="K58" s="61"/>
      <c r="L58" s="61"/>
      <c r="M58" s="61">
        <f t="shared" si="3"/>
        <v>0</v>
      </c>
      <c r="N58" s="61"/>
      <c r="O58" s="61"/>
      <c r="P58" s="88" t="s">
        <v>393</v>
      </c>
    </row>
    <row r="59" spans="1:16">
      <c r="A59" s="60"/>
      <c r="B59" s="61"/>
      <c r="C59" s="81"/>
      <c r="D59" s="61">
        <v>11</v>
      </c>
      <c r="E59" s="61">
        <v>3</v>
      </c>
      <c r="F59" s="61">
        <f t="shared" si="1"/>
        <v>33</v>
      </c>
      <c r="G59" s="61"/>
      <c r="H59" s="61"/>
      <c r="I59" s="61"/>
      <c r="J59" s="61">
        <f t="shared" si="2"/>
        <v>0</v>
      </c>
      <c r="K59" s="61"/>
      <c r="L59" s="61"/>
      <c r="M59" s="61">
        <f t="shared" si="3"/>
        <v>0</v>
      </c>
      <c r="N59" s="61"/>
      <c r="O59" s="61"/>
      <c r="P59" s="88" t="s">
        <v>393</v>
      </c>
    </row>
    <row r="60" spans="1:16">
      <c r="A60" s="60"/>
      <c r="B60" s="61"/>
      <c r="C60" s="80"/>
      <c r="D60" s="61">
        <v>2</v>
      </c>
      <c r="E60" s="61">
        <v>3</v>
      </c>
      <c r="F60" s="61">
        <f t="shared" si="1"/>
        <v>6</v>
      </c>
      <c r="G60" s="61"/>
      <c r="H60" s="61"/>
      <c r="I60" s="61"/>
      <c r="J60" s="61">
        <f t="shared" si="2"/>
        <v>0</v>
      </c>
      <c r="K60" s="61"/>
      <c r="L60" s="61"/>
      <c r="M60" s="61">
        <f t="shared" si="3"/>
        <v>0</v>
      </c>
      <c r="N60" s="61"/>
      <c r="O60" s="61"/>
      <c r="P60" s="88" t="s">
        <v>393</v>
      </c>
    </row>
    <row r="61" spans="1:16" ht="13.5" customHeight="1">
      <c r="A61" s="60"/>
      <c r="B61" s="61"/>
      <c r="C61" s="61" t="s">
        <v>129</v>
      </c>
      <c r="D61" s="61"/>
      <c r="E61" s="61"/>
      <c r="F61" s="61">
        <f t="shared" si="1"/>
        <v>0</v>
      </c>
      <c r="G61" s="61"/>
      <c r="H61" s="61">
        <v>27</v>
      </c>
      <c r="I61" s="61">
        <v>10</v>
      </c>
      <c r="J61" s="61">
        <f t="shared" si="2"/>
        <v>270</v>
      </c>
      <c r="K61" s="61"/>
      <c r="L61" s="61"/>
      <c r="M61" s="61">
        <f t="shared" si="3"/>
        <v>0</v>
      </c>
      <c r="N61" s="61"/>
      <c r="O61" s="61"/>
      <c r="P61" s="88"/>
    </row>
    <row r="62" spans="1:16">
      <c r="A62" s="60"/>
      <c r="B62" s="61"/>
      <c r="C62" s="79" t="s">
        <v>130</v>
      </c>
      <c r="D62" s="61">
        <v>65</v>
      </c>
      <c r="E62" s="61">
        <v>3.5</v>
      </c>
      <c r="F62" s="61">
        <f t="shared" si="1"/>
        <v>227.5</v>
      </c>
      <c r="G62" s="61"/>
      <c r="H62" s="61"/>
      <c r="I62" s="61"/>
      <c r="J62" s="61">
        <f t="shared" si="2"/>
        <v>0</v>
      </c>
      <c r="K62" s="61"/>
      <c r="L62" s="61"/>
      <c r="M62" s="61">
        <f t="shared" si="3"/>
        <v>0</v>
      </c>
      <c r="N62" s="61"/>
      <c r="O62" s="61"/>
      <c r="P62" s="88" t="s">
        <v>393</v>
      </c>
    </row>
    <row r="63" spans="1:16">
      <c r="A63" s="60"/>
      <c r="B63" s="61"/>
      <c r="C63" s="81"/>
      <c r="D63" s="61">
        <v>18</v>
      </c>
      <c r="E63" s="61">
        <v>2</v>
      </c>
      <c r="F63" s="61">
        <f t="shared" si="1"/>
        <v>36</v>
      </c>
      <c r="G63" s="61"/>
      <c r="H63" s="61"/>
      <c r="I63" s="61"/>
      <c r="J63" s="61">
        <f t="shared" si="2"/>
        <v>0</v>
      </c>
      <c r="K63" s="61"/>
      <c r="L63" s="61"/>
      <c r="M63" s="61">
        <f t="shared" si="3"/>
        <v>0</v>
      </c>
      <c r="N63" s="61"/>
      <c r="O63" s="61"/>
      <c r="P63" s="88" t="s">
        <v>393</v>
      </c>
    </row>
    <row r="64" spans="1:16">
      <c r="A64" s="60"/>
      <c r="B64" s="61"/>
      <c r="C64" s="81"/>
      <c r="D64" s="61">
        <v>11</v>
      </c>
      <c r="E64" s="61">
        <v>8</v>
      </c>
      <c r="F64" s="61">
        <f t="shared" si="1"/>
        <v>88</v>
      </c>
      <c r="G64" s="61"/>
      <c r="H64" s="61"/>
      <c r="I64" s="61"/>
      <c r="J64" s="61">
        <f t="shared" si="2"/>
        <v>0</v>
      </c>
      <c r="K64" s="61"/>
      <c r="L64" s="61"/>
      <c r="M64" s="61">
        <f t="shared" si="3"/>
        <v>0</v>
      </c>
      <c r="N64" s="61"/>
      <c r="O64" s="61"/>
      <c r="P64" s="88" t="s">
        <v>393</v>
      </c>
    </row>
    <row r="65" spans="1:16">
      <c r="A65" s="60">
        <v>39</v>
      </c>
      <c r="B65" s="61" t="s">
        <v>49</v>
      </c>
      <c r="C65" s="74" t="s">
        <v>50</v>
      </c>
      <c r="D65" s="74">
        <v>101</v>
      </c>
      <c r="E65" s="74">
        <v>3.5</v>
      </c>
      <c r="F65" s="74">
        <f t="shared" si="1"/>
        <v>353.5</v>
      </c>
      <c r="G65" s="61"/>
      <c r="H65" s="61"/>
      <c r="I65" s="61"/>
      <c r="J65" s="61">
        <f t="shared" si="2"/>
        <v>0</v>
      </c>
      <c r="K65" s="61"/>
      <c r="L65" s="61"/>
      <c r="M65" s="61">
        <f t="shared" si="3"/>
        <v>0</v>
      </c>
      <c r="N65" s="61"/>
      <c r="O65" s="61"/>
      <c r="P65" s="88" t="s">
        <v>393</v>
      </c>
    </row>
    <row r="66" spans="1:16">
      <c r="A66" s="60"/>
      <c r="B66" s="61"/>
      <c r="C66" s="74" t="s">
        <v>51</v>
      </c>
      <c r="D66" s="74">
        <v>298</v>
      </c>
      <c r="E66" s="74">
        <v>3</v>
      </c>
      <c r="F66" s="74">
        <f t="shared" si="1"/>
        <v>894</v>
      </c>
      <c r="G66" s="61"/>
      <c r="H66" s="61"/>
      <c r="I66" s="61"/>
      <c r="J66" s="61">
        <f t="shared" si="2"/>
        <v>0</v>
      </c>
      <c r="K66" s="61"/>
      <c r="L66" s="61"/>
      <c r="M66" s="61">
        <f t="shared" si="3"/>
        <v>0</v>
      </c>
      <c r="N66" s="61"/>
      <c r="O66" s="61"/>
      <c r="P66" s="88" t="s">
        <v>393</v>
      </c>
    </row>
    <row r="67" spans="1:16">
      <c r="A67" s="60">
        <v>40</v>
      </c>
      <c r="B67" s="61" t="s">
        <v>131</v>
      </c>
      <c r="C67" s="61"/>
      <c r="D67" s="61">
        <v>66</v>
      </c>
      <c r="E67" s="61">
        <v>4</v>
      </c>
      <c r="F67" s="61">
        <f t="shared" si="1"/>
        <v>264</v>
      </c>
      <c r="G67" s="61"/>
      <c r="H67" s="61"/>
      <c r="I67" s="61"/>
      <c r="J67" s="61">
        <f t="shared" si="2"/>
        <v>0</v>
      </c>
      <c r="K67" s="61"/>
      <c r="L67" s="61"/>
      <c r="M67" s="61">
        <f t="shared" si="3"/>
        <v>0</v>
      </c>
      <c r="N67" s="61"/>
      <c r="O67" s="61"/>
      <c r="P67" s="88" t="s">
        <v>393</v>
      </c>
    </row>
    <row r="68" spans="1:16">
      <c r="A68" s="60"/>
      <c r="B68" s="61"/>
      <c r="C68" s="61"/>
      <c r="D68" s="61">
        <v>10</v>
      </c>
      <c r="E68" s="61">
        <v>4.5</v>
      </c>
      <c r="F68" s="61">
        <f t="shared" si="1"/>
        <v>45</v>
      </c>
      <c r="G68" s="61"/>
      <c r="H68" s="61"/>
      <c r="I68" s="61"/>
      <c r="J68" s="61">
        <f t="shared" si="2"/>
        <v>0</v>
      </c>
      <c r="K68" s="61"/>
      <c r="L68" s="61"/>
      <c r="M68" s="61">
        <f t="shared" si="3"/>
        <v>0</v>
      </c>
      <c r="N68" s="61"/>
      <c r="O68" s="61"/>
      <c r="P68" s="88" t="s">
        <v>393</v>
      </c>
    </row>
    <row r="69" spans="1:16">
      <c r="A69" s="60">
        <v>41</v>
      </c>
      <c r="B69" s="81" t="s">
        <v>132</v>
      </c>
      <c r="C69" s="74" t="s">
        <v>402</v>
      </c>
      <c r="D69" s="74">
        <v>70</v>
      </c>
      <c r="E69" s="74">
        <v>3.8</v>
      </c>
      <c r="F69" s="74">
        <f t="shared" si="1"/>
        <v>266</v>
      </c>
      <c r="G69" s="61"/>
      <c r="H69" s="61">
        <v>75</v>
      </c>
      <c r="I69" s="61">
        <v>1.1000000000000001</v>
      </c>
      <c r="J69" s="61">
        <f t="shared" si="2"/>
        <v>82.5</v>
      </c>
      <c r="K69" s="61">
        <v>75</v>
      </c>
      <c r="L69" s="61">
        <v>3.1</v>
      </c>
      <c r="M69" s="61">
        <f t="shared" si="3"/>
        <v>232.5</v>
      </c>
      <c r="N69" s="61"/>
      <c r="O69" s="61"/>
      <c r="P69" s="88" t="s">
        <v>393</v>
      </c>
    </row>
    <row r="70" spans="1:16">
      <c r="A70" s="60"/>
      <c r="B70" s="81"/>
      <c r="C70" s="74" t="s">
        <v>403</v>
      </c>
      <c r="D70" s="74">
        <v>84</v>
      </c>
      <c r="E70" s="74">
        <v>4</v>
      </c>
      <c r="F70" s="74">
        <f t="shared" si="1"/>
        <v>336</v>
      </c>
      <c r="G70" s="61"/>
      <c r="H70" s="61"/>
      <c r="I70" s="61"/>
      <c r="J70" s="61">
        <f t="shared" si="2"/>
        <v>0</v>
      </c>
      <c r="K70" s="61"/>
      <c r="L70" s="61"/>
      <c r="M70" s="61">
        <f t="shared" si="3"/>
        <v>0</v>
      </c>
      <c r="N70" s="61"/>
      <c r="O70" s="61"/>
      <c r="P70" s="88" t="s">
        <v>393</v>
      </c>
    </row>
    <row r="71" spans="1:16">
      <c r="A71" s="60"/>
      <c r="B71" s="81"/>
      <c r="C71" s="74" t="s">
        <v>404</v>
      </c>
      <c r="D71" s="74">
        <v>110</v>
      </c>
      <c r="E71" s="74">
        <v>7</v>
      </c>
      <c r="F71" s="74">
        <f t="shared" si="1"/>
        <v>770</v>
      </c>
      <c r="G71" s="61"/>
      <c r="H71" s="61"/>
      <c r="I71" s="61"/>
      <c r="J71" s="61">
        <f t="shared" si="2"/>
        <v>0</v>
      </c>
      <c r="K71" s="61"/>
      <c r="L71" s="61"/>
      <c r="M71" s="61">
        <f t="shared" si="3"/>
        <v>0</v>
      </c>
      <c r="N71" s="61"/>
      <c r="O71" s="61"/>
      <c r="P71" s="88" t="s">
        <v>393</v>
      </c>
    </row>
    <row r="72" spans="1:16">
      <c r="A72" s="60"/>
      <c r="B72" s="81"/>
      <c r="C72" s="74" t="s">
        <v>405</v>
      </c>
      <c r="D72" s="74">
        <v>74</v>
      </c>
      <c r="E72" s="74">
        <v>4</v>
      </c>
      <c r="F72" s="74">
        <f t="shared" si="1"/>
        <v>296</v>
      </c>
      <c r="G72" s="61"/>
      <c r="H72" s="61"/>
      <c r="I72" s="61"/>
      <c r="J72" s="61">
        <f t="shared" si="2"/>
        <v>0</v>
      </c>
      <c r="K72" s="61"/>
      <c r="L72" s="61"/>
      <c r="M72" s="61">
        <f t="shared" si="3"/>
        <v>0</v>
      </c>
      <c r="N72" s="61"/>
      <c r="O72" s="61"/>
      <c r="P72" s="88" t="s">
        <v>393</v>
      </c>
    </row>
    <row r="73" spans="1:16">
      <c r="A73" s="60"/>
      <c r="B73" s="81"/>
      <c r="C73" s="74" t="s">
        <v>406</v>
      </c>
      <c r="D73" s="74">
        <v>63</v>
      </c>
      <c r="E73" s="74">
        <v>5.5</v>
      </c>
      <c r="F73" s="74">
        <f t="shared" si="1"/>
        <v>346.5</v>
      </c>
      <c r="G73" s="61"/>
      <c r="H73" s="61"/>
      <c r="I73" s="61"/>
      <c r="J73" s="61">
        <f t="shared" si="2"/>
        <v>0</v>
      </c>
      <c r="K73" s="61"/>
      <c r="L73" s="61"/>
      <c r="M73" s="61">
        <f t="shared" si="3"/>
        <v>0</v>
      </c>
      <c r="N73" s="61"/>
      <c r="O73" s="61"/>
      <c r="P73" s="88" t="s">
        <v>393</v>
      </c>
    </row>
    <row r="74" spans="1:16">
      <c r="A74" s="60"/>
      <c r="B74" s="81"/>
      <c r="C74" s="74" t="s">
        <v>406</v>
      </c>
      <c r="D74" s="74">
        <v>57</v>
      </c>
      <c r="E74" s="74">
        <v>5.5</v>
      </c>
      <c r="F74" s="74">
        <f t="shared" si="1"/>
        <v>313.5</v>
      </c>
      <c r="G74" s="61"/>
      <c r="H74" s="61"/>
      <c r="I74" s="61"/>
      <c r="J74" s="61">
        <f t="shared" si="2"/>
        <v>0</v>
      </c>
      <c r="K74" s="61"/>
      <c r="L74" s="61"/>
      <c r="M74" s="61">
        <f t="shared" si="3"/>
        <v>0</v>
      </c>
      <c r="N74" s="61"/>
      <c r="O74" s="61"/>
      <c r="P74" s="88" t="s">
        <v>393</v>
      </c>
    </row>
    <row r="75" spans="1:16">
      <c r="A75" s="60"/>
      <c r="B75" s="81"/>
      <c r="C75" s="74" t="s">
        <v>407</v>
      </c>
      <c r="D75" s="74">
        <v>57</v>
      </c>
      <c r="E75" s="74">
        <v>1.8</v>
      </c>
      <c r="F75" s="74">
        <f t="shared" si="1"/>
        <v>102.6</v>
      </c>
      <c r="G75" s="61"/>
      <c r="H75" s="61"/>
      <c r="I75" s="61"/>
      <c r="J75" s="61">
        <f t="shared" si="2"/>
        <v>0</v>
      </c>
      <c r="K75" s="61"/>
      <c r="L75" s="61"/>
      <c r="M75" s="61">
        <f t="shared" si="3"/>
        <v>0</v>
      </c>
      <c r="N75" s="61"/>
      <c r="O75" s="61"/>
      <c r="P75" s="88" t="s">
        <v>393</v>
      </c>
    </row>
    <row r="76" spans="1:16">
      <c r="A76" s="60"/>
      <c r="B76" s="81"/>
      <c r="C76" s="74" t="s">
        <v>407</v>
      </c>
      <c r="D76" s="74">
        <v>57</v>
      </c>
      <c r="E76" s="74">
        <v>1</v>
      </c>
      <c r="F76" s="74">
        <v>57</v>
      </c>
      <c r="G76" s="61"/>
      <c r="H76" s="61"/>
      <c r="I76" s="61"/>
      <c r="J76" s="61"/>
      <c r="K76" s="61"/>
      <c r="L76" s="61"/>
      <c r="M76" s="61"/>
      <c r="N76" s="61"/>
      <c r="O76" s="61"/>
      <c r="P76" s="88"/>
    </row>
    <row r="77" spans="1:16">
      <c r="A77" s="60"/>
      <c r="B77" s="81"/>
      <c r="C77" s="74" t="s">
        <v>407</v>
      </c>
      <c r="D77" s="74">
        <v>11</v>
      </c>
      <c r="E77" s="74">
        <v>4.8</v>
      </c>
      <c r="F77" s="74">
        <f>D77*E77</f>
        <v>52.8</v>
      </c>
      <c r="G77" s="61"/>
      <c r="H77" s="61"/>
      <c r="I77" s="61"/>
      <c r="J77" s="61"/>
      <c r="K77" s="61"/>
      <c r="L77" s="61"/>
      <c r="M77" s="61"/>
      <c r="N77" s="61"/>
      <c r="O77" s="61"/>
      <c r="P77" s="88"/>
    </row>
    <row r="78" spans="1:16">
      <c r="A78" s="60"/>
      <c r="B78" s="81"/>
      <c r="C78" s="74" t="s">
        <v>407</v>
      </c>
      <c r="D78" s="74">
        <v>24</v>
      </c>
      <c r="E78" s="74">
        <v>2.5</v>
      </c>
      <c r="F78" s="74">
        <f>D78*E78</f>
        <v>60</v>
      </c>
      <c r="G78" s="61"/>
      <c r="H78" s="61"/>
      <c r="I78" s="61"/>
      <c r="J78" s="61"/>
      <c r="K78" s="61"/>
      <c r="L78" s="61"/>
      <c r="M78" s="61"/>
      <c r="N78" s="61"/>
      <c r="O78" s="61"/>
      <c r="P78" s="88"/>
    </row>
    <row r="79" spans="1:16" ht="13.5" customHeight="1">
      <c r="A79" s="60"/>
      <c r="B79" s="81"/>
      <c r="C79" s="79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88"/>
    </row>
    <row r="80" spans="1:16" ht="13.5" customHeight="1">
      <c r="A80" s="60"/>
      <c r="B80" s="81"/>
      <c r="C80" s="79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88"/>
    </row>
    <row r="81" spans="1:16" ht="13.5" customHeight="1">
      <c r="A81" s="60"/>
      <c r="B81" s="81"/>
      <c r="C81" s="79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88"/>
    </row>
    <row r="82" spans="1:16">
      <c r="A82" s="60">
        <v>42</v>
      </c>
      <c r="B82" s="61" t="s">
        <v>52</v>
      </c>
      <c r="C82" s="79" t="s">
        <v>53</v>
      </c>
      <c r="D82" s="61">
        <v>20</v>
      </c>
      <c r="E82" s="61">
        <v>5</v>
      </c>
      <c r="F82" s="61">
        <f>D82*E82</f>
        <v>100</v>
      </c>
      <c r="G82" s="61"/>
      <c r="H82" s="61"/>
      <c r="I82" s="61"/>
      <c r="J82" s="61">
        <f>H82*I82</f>
        <v>0</v>
      </c>
      <c r="K82" s="61"/>
      <c r="L82" s="61"/>
      <c r="M82" s="61">
        <f>K82*L82</f>
        <v>0</v>
      </c>
      <c r="N82" s="61"/>
      <c r="O82" s="61"/>
      <c r="P82" s="88" t="s">
        <v>393</v>
      </c>
    </row>
    <row r="83" spans="1:16" ht="13.5" customHeight="1">
      <c r="A83" s="60"/>
      <c r="B83" s="61"/>
      <c r="C83" s="8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88"/>
    </row>
    <row r="84" spans="1:16">
      <c r="A84" s="60"/>
      <c r="B84" s="61"/>
      <c r="C84" s="80"/>
      <c r="D84" s="61">
        <v>67</v>
      </c>
      <c r="E84" s="61">
        <v>7</v>
      </c>
      <c r="F84" s="61">
        <f t="shared" ref="F84:F93" si="4">D84*E84</f>
        <v>469</v>
      </c>
      <c r="G84" s="61"/>
      <c r="H84" s="61"/>
      <c r="I84" s="61"/>
      <c r="J84" s="61">
        <f t="shared" ref="J84:J93" si="5">H84*I84</f>
        <v>0</v>
      </c>
      <c r="K84" s="61"/>
      <c r="L84" s="61"/>
      <c r="M84" s="61">
        <f t="shared" ref="M84:M93" si="6">K84*L84</f>
        <v>0</v>
      </c>
      <c r="N84" s="61"/>
      <c r="O84" s="61"/>
      <c r="P84" s="88" t="s">
        <v>393</v>
      </c>
    </row>
    <row r="85" spans="1:16">
      <c r="A85" s="60">
        <v>43</v>
      </c>
      <c r="B85" s="80" t="s">
        <v>54</v>
      </c>
      <c r="C85" s="61" t="s">
        <v>55</v>
      </c>
      <c r="D85" s="61">
        <v>36</v>
      </c>
      <c r="E85" s="61">
        <v>6.5</v>
      </c>
      <c r="F85" s="61">
        <f t="shared" si="4"/>
        <v>234</v>
      </c>
      <c r="G85" s="61"/>
      <c r="H85" s="61"/>
      <c r="I85" s="61"/>
      <c r="J85" s="61">
        <f t="shared" si="5"/>
        <v>0</v>
      </c>
      <c r="K85" s="61"/>
      <c r="L85" s="61"/>
      <c r="M85" s="61">
        <f t="shared" si="6"/>
        <v>0</v>
      </c>
      <c r="N85" s="61"/>
      <c r="O85" s="61"/>
      <c r="P85" s="88" t="s">
        <v>393</v>
      </c>
    </row>
    <row r="86" spans="1:16" ht="13.5" customHeight="1">
      <c r="A86" s="60">
        <v>44</v>
      </c>
      <c r="B86" s="61" t="s">
        <v>56</v>
      </c>
      <c r="C86" s="61" t="s">
        <v>57</v>
      </c>
      <c r="D86" s="61"/>
      <c r="E86" s="61"/>
      <c r="F86" s="61">
        <f t="shared" si="4"/>
        <v>0</v>
      </c>
      <c r="G86" s="61"/>
      <c r="H86" s="61">
        <v>21</v>
      </c>
      <c r="I86" s="61">
        <v>5</v>
      </c>
      <c r="J86" s="61">
        <f t="shared" si="5"/>
        <v>105</v>
      </c>
      <c r="K86" s="61"/>
      <c r="L86" s="61"/>
      <c r="M86" s="61">
        <f t="shared" si="6"/>
        <v>0</v>
      </c>
      <c r="N86" s="61"/>
      <c r="O86" s="61"/>
      <c r="P86" s="76"/>
    </row>
    <row r="87" spans="1:16">
      <c r="A87" s="60">
        <v>45</v>
      </c>
      <c r="B87" s="61" t="s">
        <v>133</v>
      </c>
      <c r="C87" s="61" t="s">
        <v>134</v>
      </c>
      <c r="D87" s="61">
        <v>100</v>
      </c>
      <c r="E87" s="61">
        <v>14</v>
      </c>
      <c r="F87" s="61">
        <f t="shared" si="4"/>
        <v>1400</v>
      </c>
      <c r="G87" s="61"/>
      <c r="H87" s="61"/>
      <c r="I87" s="61"/>
      <c r="J87" s="61">
        <f t="shared" si="5"/>
        <v>0</v>
      </c>
      <c r="K87" s="61"/>
      <c r="L87" s="61"/>
      <c r="M87" s="61">
        <f t="shared" si="6"/>
        <v>0</v>
      </c>
      <c r="N87" s="61"/>
      <c r="O87" s="61"/>
      <c r="P87" s="88" t="s">
        <v>393</v>
      </c>
    </row>
    <row r="88" spans="1:16">
      <c r="A88" s="60">
        <v>46</v>
      </c>
      <c r="B88" s="79" t="s">
        <v>58</v>
      </c>
      <c r="C88" s="79" t="s">
        <v>59</v>
      </c>
      <c r="D88" s="61">
        <v>50</v>
      </c>
      <c r="E88" s="61">
        <v>6</v>
      </c>
      <c r="F88" s="61">
        <f t="shared" si="4"/>
        <v>300</v>
      </c>
      <c r="G88" s="61"/>
      <c r="H88" s="61"/>
      <c r="I88" s="61"/>
      <c r="J88" s="61">
        <f t="shared" si="5"/>
        <v>0</v>
      </c>
      <c r="K88" s="61"/>
      <c r="L88" s="61"/>
      <c r="M88" s="61">
        <f t="shared" si="6"/>
        <v>0</v>
      </c>
      <c r="N88" s="61"/>
      <c r="O88" s="61"/>
      <c r="P88" s="88" t="s">
        <v>393</v>
      </c>
    </row>
    <row r="89" spans="1:16" ht="13.5" customHeight="1">
      <c r="A89" s="60"/>
      <c r="B89" s="89"/>
      <c r="C89" s="80"/>
      <c r="D89" s="61"/>
      <c r="E89" s="61"/>
      <c r="F89" s="61">
        <f t="shared" si="4"/>
        <v>0</v>
      </c>
      <c r="G89" s="61"/>
      <c r="H89" s="61">
        <v>15</v>
      </c>
      <c r="I89" s="61">
        <v>26</v>
      </c>
      <c r="J89" s="61">
        <f t="shared" si="5"/>
        <v>390</v>
      </c>
      <c r="K89" s="61"/>
      <c r="L89" s="61"/>
      <c r="M89" s="61">
        <f t="shared" si="6"/>
        <v>0</v>
      </c>
      <c r="N89" s="61"/>
      <c r="O89" s="61"/>
      <c r="P89" s="76"/>
    </row>
    <row r="90" spans="1:16">
      <c r="A90" s="60">
        <v>47</v>
      </c>
      <c r="B90" s="81" t="s">
        <v>135</v>
      </c>
      <c r="C90" s="80"/>
      <c r="D90" s="61">
        <v>70</v>
      </c>
      <c r="E90" s="61">
        <v>6</v>
      </c>
      <c r="F90" s="61">
        <f t="shared" si="4"/>
        <v>420</v>
      </c>
      <c r="G90" s="61"/>
      <c r="H90" s="61"/>
      <c r="I90" s="61"/>
      <c r="J90" s="61">
        <f t="shared" si="5"/>
        <v>0</v>
      </c>
      <c r="K90" s="61"/>
      <c r="L90" s="61"/>
      <c r="M90" s="61">
        <f t="shared" si="6"/>
        <v>0</v>
      </c>
      <c r="N90" s="61"/>
      <c r="O90" s="61"/>
      <c r="P90" s="88" t="s">
        <v>393</v>
      </c>
    </row>
    <row r="91" spans="1:16">
      <c r="A91" s="60"/>
      <c r="B91" s="80"/>
      <c r="C91" s="80"/>
      <c r="D91" s="61">
        <v>70</v>
      </c>
      <c r="E91" s="61">
        <v>2.5</v>
      </c>
      <c r="F91" s="61">
        <f t="shared" si="4"/>
        <v>175</v>
      </c>
      <c r="G91" s="61"/>
      <c r="H91" s="61"/>
      <c r="I91" s="61"/>
      <c r="J91" s="61">
        <f t="shared" si="5"/>
        <v>0</v>
      </c>
      <c r="K91" s="61"/>
      <c r="L91" s="61"/>
      <c r="M91" s="61">
        <f t="shared" si="6"/>
        <v>0</v>
      </c>
      <c r="N91" s="61"/>
      <c r="O91" s="61"/>
      <c r="P91" s="88" t="s">
        <v>393</v>
      </c>
    </row>
    <row r="92" spans="1:16" ht="13.5" customHeight="1">
      <c r="A92" s="60">
        <v>48</v>
      </c>
      <c r="B92" s="90" t="s">
        <v>136</v>
      </c>
      <c r="C92" s="80"/>
      <c r="D92" s="61"/>
      <c r="E92" s="61"/>
      <c r="F92" s="61">
        <f t="shared" si="4"/>
        <v>0</v>
      </c>
      <c r="G92" s="61"/>
      <c r="H92" s="61">
        <v>61</v>
      </c>
      <c r="I92" s="61">
        <v>8.8000000000000007</v>
      </c>
      <c r="J92" s="61">
        <f t="shared" si="5"/>
        <v>536.79999999999995</v>
      </c>
      <c r="K92" s="61"/>
      <c r="L92" s="61"/>
      <c r="M92" s="61">
        <f t="shared" si="6"/>
        <v>0</v>
      </c>
      <c r="N92" s="61"/>
      <c r="O92" s="61"/>
      <c r="P92" s="76"/>
    </row>
    <row r="93" spans="1:16">
      <c r="A93" s="60"/>
      <c r="B93" s="80"/>
      <c r="C93" s="80"/>
      <c r="D93" s="61">
        <v>15</v>
      </c>
      <c r="E93" s="61">
        <v>3.5</v>
      </c>
      <c r="F93" s="61">
        <f t="shared" si="4"/>
        <v>52.5</v>
      </c>
      <c r="G93" s="61"/>
      <c r="H93" s="61"/>
      <c r="I93" s="61"/>
      <c r="J93" s="61">
        <f t="shared" si="5"/>
        <v>0</v>
      </c>
      <c r="K93" s="61"/>
      <c r="L93" s="61"/>
      <c r="M93" s="61">
        <f t="shared" si="6"/>
        <v>0</v>
      </c>
      <c r="N93" s="61"/>
      <c r="O93" s="61"/>
      <c r="P93" s="88" t="s">
        <v>393</v>
      </c>
    </row>
    <row r="94" spans="1:16">
      <c r="A94" s="60">
        <v>49</v>
      </c>
      <c r="B94" s="91" t="s">
        <v>408</v>
      </c>
      <c r="C94" s="91"/>
      <c r="D94" s="74">
        <v>30</v>
      </c>
      <c r="E94" s="74">
        <v>2.6</v>
      </c>
      <c r="F94" s="74">
        <v>78</v>
      </c>
      <c r="G94" s="61"/>
      <c r="H94" s="61"/>
      <c r="I94" s="61"/>
      <c r="J94" s="61"/>
      <c r="K94" s="61"/>
      <c r="L94" s="61"/>
      <c r="M94" s="61"/>
      <c r="N94" s="61"/>
      <c r="O94" s="61"/>
      <c r="P94" s="88"/>
    </row>
    <row r="95" spans="1:16">
      <c r="A95" s="60">
        <v>50</v>
      </c>
      <c r="B95" s="61" t="s">
        <v>137</v>
      </c>
      <c r="C95" s="80"/>
      <c r="D95" s="61">
        <v>126</v>
      </c>
      <c r="E95" s="61">
        <v>7</v>
      </c>
      <c r="F95" s="61">
        <f>D95*E95</f>
        <v>882</v>
      </c>
      <c r="G95" s="61"/>
      <c r="H95" s="61"/>
      <c r="I95" s="61"/>
      <c r="J95" s="61">
        <f>H95*I95</f>
        <v>0</v>
      </c>
      <c r="K95" s="61"/>
      <c r="L95" s="61"/>
      <c r="M95" s="61">
        <f>K95*L95</f>
        <v>0</v>
      </c>
      <c r="N95" s="61"/>
      <c r="O95" s="61"/>
      <c r="P95" s="88" t="s">
        <v>393</v>
      </c>
    </row>
    <row r="96" spans="1:16">
      <c r="A96" s="60"/>
      <c r="B96" s="61"/>
      <c r="C96" s="80"/>
      <c r="D96" s="61">
        <v>50</v>
      </c>
      <c r="E96" s="61">
        <v>13</v>
      </c>
      <c r="F96" s="61">
        <f>D96*E96</f>
        <v>650</v>
      </c>
      <c r="G96" s="61"/>
      <c r="H96" s="61">
        <v>50</v>
      </c>
      <c r="I96" s="61">
        <v>13</v>
      </c>
      <c r="J96" s="61">
        <f>H96*I96</f>
        <v>650</v>
      </c>
      <c r="K96" s="61">
        <v>50</v>
      </c>
      <c r="L96" s="61">
        <f>4.2*2</f>
        <v>8.4</v>
      </c>
      <c r="M96" s="61">
        <f>K96*L96</f>
        <v>420</v>
      </c>
      <c r="N96" s="61"/>
      <c r="O96" s="61"/>
      <c r="P96" s="88" t="s">
        <v>393</v>
      </c>
    </row>
    <row r="97" spans="1:16">
      <c r="A97" s="60">
        <v>51</v>
      </c>
      <c r="B97" s="61" t="s">
        <v>62</v>
      </c>
      <c r="C97" s="81" t="s">
        <v>63</v>
      </c>
      <c r="D97" s="61">
        <v>70</v>
      </c>
      <c r="E97" s="61">
        <v>5</v>
      </c>
      <c r="F97" s="61">
        <f t="shared" ref="F97:F121" si="7">D97*E97</f>
        <v>350</v>
      </c>
      <c r="G97" s="61"/>
      <c r="H97" s="61"/>
      <c r="I97" s="61"/>
      <c r="J97" s="61">
        <f t="shared" ref="J97:J121" si="8">H97*I97</f>
        <v>0</v>
      </c>
      <c r="K97" s="61"/>
      <c r="L97" s="61"/>
      <c r="M97" s="61">
        <f t="shared" ref="M97:M121" si="9">K97*L97</f>
        <v>0</v>
      </c>
      <c r="N97" s="61"/>
      <c r="O97" s="61"/>
      <c r="P97" s="88" t="s">
        <v>393</v>
      </c>
    </row>
    <row r="98" spans="1:16">
      <c r="A98" s="60"/>
      <c r="B98" s="61"/>
      <c r="C98" s="81"/>
      <c r="D98" s="61">
        <v>20</v>
      </c>
      <c r="E98" s="61">
        <v>6</v>
      </c>
      <c r="F98" s="61">
        <f t="shared" si="7"/>
        <v>120</v>
      </c>
      <c r="G98" s="61"/>
      <c r="H98" s="61"/>
      <c r="I98" s="61"/>
      <c r="J98" s="61">
        <f t="shared" si="8"/>
        <v>0</v>
      </c>
      <c r="K98" s="61"/>
      <c r="L98" s="61"/>
      <c r="M98" s="61">
        <f t="shared" si="9"/>
        <v>0</v>
      </c>
      <c r="N98" s="61"/>
      <c r="O98" s="61"/>
      <c r="P98" s="88" t="s">
        <v>393</v>
      </c>
    </row>
    <row r="99" spans="1:16">
      <c r="A99" s="60">
        <v>52</v>
      </c>
      <c r="B99" s="81" t="s">
        <v>64</v>
      </c>
      <c r="C99" s="81"/>
      <c r="D99" s="61">
        <v>40</v>
      </c>
      <c r="E99" s="61">
        <v>7</v>
      </c>
      <c r="F99" s="61">
        <f t="shared" si="7"/>
        <v>280</v>
      </c>
      <c r="G99" s="61"/>
      <c r="H99" s="61"/>
      <c r="I99" s="61"/>
      <c r="J99" s="61">
        <f t="shared" si="8"/>
        <v>0</v>
      </c>
      <c r="K99" s="61"/>
      <c r="L99" s="61"/>
      <c r="M99" s="61">
        <f t="shared" si="9"/>
        <v>0</v>
      </c>
      <c r="N99" s="61"/>
      <c r="O99" s="61"/>
      <c r="P99" s="88" t="s">
        <v>393</v>
      </c>
    </row>
    <row r="100" spans="1:16">
      <c r="A100" s="60"/>
      <c r="B100" s="80"/>
      <c r="C100" s="80"/>
      <c r="D100" s="61">
        <v>65</v>
      </c>
      <c r="E100" s="61">
        <v>2.5</v>
      </c>
      <c r="F100" s="61">
        <f t="shared" si="7"/>
        <v>162.5</v>
      </c>
      <c r="G100" s="61"/>
      <c r="H100" s="61"/>
      <c r="I100" s="61"/>
      <c r="J100" s="61">
        <f t="shared" si="8"/>
        <v>0</v>
      </c>
      <c r="K100" s="61"/>
      <c r="L100" s="61"/>
      <c r="M100" s="61">
        <f t="shared" si="9"/>
        <v>0</v>
      </c>
      <c r="N100" s="61"/>
      <c r="O100" s="61"/>
      <c r="P100" s="88" t="s">
        <v>393</v>
      </c>
    </row>
    <row r="101" spans="1:16">
      <c r="A101" s="60">
        <v>53</v>
      </c>
      <c r="B101" s="79" t="s">
        <v>65</v>
      </c>
      <c r="C101" s="79" t="s">
        <v>66</v>
      </c>
      <c r="D101" s="61">
        <v>30</v>
      </c>
      <c r="E101" s="61">
        <v>11</v>
      </c>
      <c r="F101" s="61">
        <f t="shared" si="7"/>
        <v>330</v>
      </c>
      <c r="G101" s="61"/>
      <c r="H101" s="61"/>
      <c r="I101" s="61"/>
      <c r="J101" s="61">
        <f t="shared" si="8"/>
        <v>0</v>
      </c>
      <c r="K101" s="61"/>
      <c r="L101" s="61"/>
      <c r="M101" s="61">
        <f t="shared" si="9"/>
        <v>0</v>
      </c>
      <c r="N101" s="61"/>
      <c r="O101" s="61"/>
      <c r="P101" s="88" t="s">
        <v>393</v>
      </c>
    </row>
    <row r="102" spans="1:16">
      <c r="A102" s="60"/>
      <c r="B102" s="81"/>
      <c r="C102" s="81"/>
      <c r="D102" s="61">
        <v>25</v>
      </c>
      <c r="E102" s="61">
        <v>7.5</v>
      </c>
      <c r="F102" s="61">
        <f t="shared" si="7"/>
        <v>187.5</v>
      </c>
      <c r="G102" s="61"/>
      <c r="H102" s="61"/>
      <c r="I102" s="61"/>
      <c r="J102" s="61">
        <f t="shared" si="8"/>
        <v>0</v>
      </c>
      <c r="K102" s="61"/>
      <c r="L102" s="61"/>
      <c r="M102" s="61">
        <f t="shared" si="9"/>
        <v>0</v>
      </c>
      <c r="N102" s="61"/>
      <c r="O102" s="61"/>
      <c r="P102" s="88" t="s">
        <v>393</v>
      </c>
    </row>
    <row r="103" spans="1:16">
      <c r="A103" s="60">
        <v>54</v>
      </c>
      <c r="B103" s="64" t="s">
        <v>87</v>
      </c>
      <c r="C103" s="74" t="s">
        <v>406</v>
      </c>
      <c r="D103" s="74">
        <v>68</v>
      </c>
      <c r="E103" s="74">
        <v>5</v>
      </c>
      <c r="F103" s="74">
        <f t="shared" si="7"/>
        <v>340</v>
      </c>
      <c r="G103" s="61"/>
      <c r="H103" s="61"/>
      <c r="I103" s="61"/>
      <c r="J103" s="61">
        <f t="shared" si="8"/>
        <v>0</v>
      </c>
      <c r="K103" s="61"/>
      <c r="L103" s="61"/>
      <c r="M103" s="61">
        <f t="shared" si="9"/>
        <v>0</v>
      </c>
      <c r="N103" s="61"/>
      <c r="O103" s="61"/>
      <c r="P103" s="88" t="s">
        <v>393</v>
      </c>
    </row>
    <row r="104" spans="1:16">
      <c r="A104" s="60"/>
      <c r="B104" s="92"/>
      <c r="C104" s="74" t="s">
        <v>409</v>
      </c>
      <c r="D104" s="74">
        <v>37</v>
      </c>
      <c r="E104" s="74">
        <v>6.8</v>
      </c>
      <c r="F104" s="74">
        <f t="shared" si="7"/>
        <v>251.6</v>
      </c>
      <c r="G104" s="61"/>
      <c r="H104" s="61"/>
      <c r="I104" s="61"/>
      <c r="J104" s="61">
        <f t="shared" si="8"/>
        <v>0</v>
      </c>
      <c r="K104" s="61"/>
      <c r="L104" s="61"/>
      <c r="M104" s="61">
        <f t="shared" si="9"/>
        <v>0</v>
      </c>
      <c r="N104" s="61"/>
      <c r="O104" s="61"/>
      <c r="P104" s="88" t="s">
        <v>393</v>
      </c>
    </row>
    <row r="105" spans="1:16">
      <c r="A105" s="60"/>
      <c r="B105" s="69"/>
      <c r="C105" s="74" t="s">
        <v>88</v>
      </c>
      <c r="D105" s="74">
        <v>17.3</v>
      </c>
      <c r="E105" s="74">
        <v>9.8000000000000007</v>
      </c>
      <c r="F105" s="74">
        <f t="shared" si="7"/>
        <v>169.54</v>
      </c>
      <c r="G105" s="61"/>
      <c r="H105" s="61">
        <v>27</v>
      </c>
      <c r="I105" s="61">
        <v>9</v>
      </c>
      <c r="J105" s="61">
        <f t="shared" si="8"/>
        <v>243</v>
      </c>
      <c r="K105" s="61"/>
      <c r="L105" s="61"/>
      <c r="M105" s="61">
        <f t="shared" si="9"/>
        <v>0</v>
      </c>
      <c r="N105" s="61"/>
      <c r="O105" s="61"/>
      <c r="P105" s="76"/>
    </row>
    <row r="106" spans="1:16">
      <c r="A106" s="60">
        <v>55</v>
      </c>
      <c r="B106" s="61" t="s">
        <v>138</v>
      </c>
      <c r="C106" s="80" t="s">
        <v>139</v>
      </c>
      <c r="D106" s="61">
        <v>60</v>
      </c>
      <c r="E106" s="61">
        <v>4.5</v>
      </c>
      <c r="F106" s="61">
        <f t="shared" si="7"/>
        <v>270</v>
      </c>
      <c r="G106" s="61"/>
      <c r="H106" s="61">
        <v>60</v>
      </c>
      <c r="I106" s="61">
        <v>2</v>
      </c>
      <c r="J106" s="61">
        <f t="shared" si="8"/>
        <v>120</v>
      </c>
      <c r="K106" s="61"/>
      <c r="L106" s="61"/>
      <c r="M106" s="61">
        <f t="shared" si="9"/>
        <v>0</v>
      </c>
      <c r="N106" s="61"/>
      <c r="O106" s="61"/>
      <c r="P106" s="88" t="s">
        <v>393</v>
      </c>
    </row>
    <row r="107" spans="1:16">
      <c r="A107" s="60"/>
      <c r="B107" s="61"/>
      <c r="C107" s="81" t="s">
        <v>140</v>
      </c>
      <c r="D107" s="61">
        <v>100</v>
      </c>
      <c r="E107" s="61">
        <v>25</v>
      </c>
      <c r="F107" s="61">
        <f t="shared" si="7"/>
        <v>2500</v>
      </c>
      <c r="G107" s="61"/>
      <c r="H107" s="61">
        <v>100</v>
      </c>
      <c r="I107" s="61">
        <v>2.2000000000000002</v>
      </c>
      <c r="J107" s="61">
        <f t="shared" si="8"/>
        <v>220</v>
      </c>
      <c r="K107" s="61">
        <v>100</v>
      </c>
      <c r="L107" s="61">
        <v>5</v>
      </c>
      <c r="M107" s="61">
        <f t="shared" si="9"/>
        <v>500</v>
      </c>
      <c r="N107" s="61"/>
      <c r="O107" s="61"/>
      <c r="P107" s="88" t="s">
        <v>393</v>
      </c>
    </row>
    <row r="108" spans="1:16">
      <c r="A108" s="60"/>
      <c r="B108" s="61"/>
      <c r="C108" s="61" t="s">
        <v>141</v>
      </c>
      <c r="D108" s="61">
        <v>120</v>
      </c>
      <c r="E108" s="61">
        <v>20</v>
      </c>
      <c r="F108" s="61">
        <f t="shared" si="7"/>
        <v>2400</v>
      </c>
      <c r="G108" s="61"/>
      <c r="H108" s="61"/>
      <c r="I108" s="61"/>
      <c r="J108" s="61">
        <f t="shared" si="8"/>
        <v>0</v>
      </c>
      <c r="K108" s="61"/>
      <c r="L108" s="61"/>
      <c r="M108" s="61">
        <f t="shared" si="9"/>
        <v>0</v>
      </c>
      <c r="N108" s="61"/>
      <c r="O108" s="61"/>
      <c r="P108" s="88" t="s">
        <v>393</v>
      </c>
    </row>
    <row r="109" spans="1:16">
      <c r="A109" s="60">
        <v>56</v>
      </c>
      <c r="B109" s="81" t="s">
        <v>67</v>
      </c>
      <c r="C109" s="79" t="s">
        <v>68</v>
      </c>
      <c r="D109" s="61">
        <v>70</v>
      </c>
      <c r="E109" s="61">
        <v>17</v>
      </c>
      <c r="F109" s="61">
        <f t="shared" si="7"/>
        <v>1190</v>
      </c>
      <c r="G109" s="61"/>
      <c r="H109" s="61"/>
      <c r="I109" s="61"/>
      <c r="J109" s="61">
        <f t="shared" si="8"/>
        <v>0</v>
      </c>
      <c r="K109" s="61"/>
      <c r="L109" s="61"/>
      <c r="M109" s="61">
        <f t="shared" si="9"/>
        <v>0</v>
      </c>
      <c r="N109" s="61"/>
      <c r="O109" s="61"/>
      <c r="P109" s="88" t="s">
        <v>393</v>
      </c>
    </row>
    <row r="110" spans="1:16">
      <c r="A110" s="60"/>
      <c r="B110" s="80"/>
      <c r="C110" s="80"/>
      <c r="D110" s="61">
        <v>15</v>
      </c>
      <c r="E110" s="61">
        <v>2</v>
      </c>
      <c r="F110" s="61">
        <f t="shared" si="7"/>
        <v>30</v>
      </c>
      <c r="G110" s="61"/>
      <c r="H110" s="61"/>
      <c r="I110" s="61"/>
      <c r="J110" s="61">
        <f t="shared" si="8"/>
        <v>0</v>
      </c>
      <c r="K110" s="61"/>
      <c r="L110" s="61"/>
      <c r="M110" s="61">
        <f t="shared" si="9"/>
        <v>0</v>
      </c>
      <c r="N110" s="61"/>
      <c r="O110" s="61"/>
      <c r="P110" s="88" t="s">
        <v>393</v>
      </c>
    </row>
    <row r="111" spans="1:16">
      <c r="A111" s="60">
        <v>57</v>
      </c>
      <c r="B111" s="79" t="s">
        <v>69</v>
      </c>
      <c r="C111" s="79" t="s">
        <v>70</v>
      </c>
      <c r="D111" s="61">
        <v>17</v>
      </c>
      <c r="E111" s="61">
        <v>5</v>
      </c>
      <c r="F111" s="61">
        <f t="shared" si="7"/>
        <v>85</v>
      </c>
      <c r="G111" s="61"/>
      <c r="H111" s="61"/>
      <c r="I111" s="61"/>
      <c r="J111" s="61">
        <f t="shared" si="8"/>
        <v>0</v>
      </c>
      <c r="K111" s="61"/>
      <c r="L111" s="61"/>
      <c r="M111" s="61">
        <f t="shared" si="9"/>
        <v>0</v>
      </c>
      <c r="N111" s="61"/>
      <c r="O111" s="61"/>
      <c r="P111" s="88" t="s">
        <v>393</v>
      </c>
    </row>
    <row r="112" spans="1:16">
      <c r="A112" s="60"/>
      <c r="B112" s="81"/>
      <c r="C112" s="81"/>
      <c r="D112" s="61">
        <v>15</v>
      </c>
      <c r="E112" s="61">
        <v>4</v>
      </c>
      <c r="F112" s="61">
        <f t="shared" si="7"/>
        <v>60</v>
      </c>
      <c r="G112" s="61"/>
      <c r="H112" s="61"/>
      <c r="I112" s="61"/>
      <c r="J112" s="61">
        <f t="shared" si="8"/>
        <v>0</v>
      </c>
      <c r="K112" s="61"/>
      <c r="L112" s="61"/>
      <c r="M112" s="61">
        <f t="shared" si="9"/>
        <v>0</v>
      </c>
      <c r="N112" s="61"/>
      <c r="O112" s="61"/>
      <c r="P112" s="88" t="s">
        <v>393</v>
      </c>
    </row>
    <row r="113" spans="1:16">
      <c r="A113" s="60"/>
      <c r="B113" s="80"/>
      <c r="C113" s="80"/>
      <c r="D113" s="61">
        <v>14</v>
      </c>
      <c r="E113" s="61">
        <v>5</v>
      </c>
      <c r="F113" s="61">
        <f t="shared" si="7"/>
        <v>70</v>
      </c>
      <c r="G113" s="61"/>
      <c r="H113" s="61"/>
      <c r="I113" s="61"/>
      <c r="J113" s="61">
        <f t="shared" si="8"/>
        <v>0</v>
      </c>
      <c r="K113" s="61"/>
      <c r="L113" s="61"/>
      <c r="M113" s="61">
        <f t="shared" si="9"/>
        <v>0</v>
      </c>
      <c r="N113" s="61"/>
      <c r="O113" s="61"/>
      <c r="P113" s="88" t="s">
        <v>393</v>
      </c>
    </row>
    <row r="114" spans="1:16">
      <c r="A114" s="60">
        <v>58</v>
      </c>
      <c r="B114" s="80" t="s">
        <v>142</v>
      </c>
      <c r="C114" s="61" t="s">
        <v>129</v>
      </c>
      <c r="D114" s="61">
        <v>25</v>
      </c>
      <c r="E114" s="61">
        <v>8</v>
      </c>
      <c r="F114" s="61">
        <f t="shared" si="7"/>
        <v>200</v>
      </c>
      <c r="G114" s="61"/>
      <c r="H114" s="61"/>
      <c r="I114" s="61"/>
      <c r="J114" s="61">
        <f t="shared" si="8"/>
        <v>0</v>
      </c>
      <c r="K114" s="61"/>
      <c r="L114" s="61"/>
      <c r="M114" s="61">
        <f t="shared" si="9"/>
        <v>0</v>
      </c>
      <c r="N114" s="61"/>
      <c r="O114" s="61"/>
      <c r="P114" s="88" t="s">
        <v>393</v>
      </c>
    </row>
    <row r="115" spans="1:16" ht="13.5" customHeight="1">
      <c r="A115" s="60">
        <v>59</v>
      </c>
      <c r="B115" s="80" t="s">
        <v>143</v>
      </c>
      <c r="C115" s="61"/>
      <c r="D115" s="61"/>
      <c r="E115" s="61"/>
      <c r="F115" s="61">
        <f t="shared" si="7"/>
        <v>0</v>
      </c>
      <c r="G115" s="61"/>
      <c r="H115" s="61">
        <v>160</v>
      </c>
      <c r="I115" s="61">
        <v>10</v>
      </c>
      <c r="J115" s="61">
        <f t="shared" si="8"/>
        <v>1600</v>
      </c>
      <c r="K115" s="61">
        <v>160</v>
      </c>
      <c r="L115" s="61">
        <v>7</v>
      </c>
      <c r="M115" s="61">
        <f t="shared" si="9"/>
        <v>1120</v>
      </c>
      <c r="N115" s="61"/>
      <c r="O115" s="61"/>
      <c r="P115" s="76"/>
    </row>
    <row r="116" spans="1:16">
      <c r="A116" s="60">
        <v>60</v>
      </c>
      <c r="B116" s="61" t="s">
        <v>144</v>
      </c>
      <c r="C116" s="74" t="s">
        <v>145</v>
      </c>
      <c r="D116" s="74">
        <v>170</v>
      </c>
      <c r="E116" s="74">
        <v>7</v>
      </c>
      <c r="F116" s="74">
        <f t="shared" si="7"/>
        <v>1190</v>
      </c>
      <c r="G116" s="61"/>
      <c r="H116" s="61">
        <v>160</v>
      </c>
      <c r="I116" s="61">
        <v>2</v>
      </c>
      <c r="J116" s="61">
        <f t="shared" si="8"/>
        <v>320</v>
      </c>
      <c r="K116" s="61">
        <v>160</v>
      </c>
      <c r="L116" s="61">
        <v>4</v>
      </c>
      <c r="M116" s="61">
        <f t="shared" si="9"/>
        <v>640</v>
      </c>
      <c r="N116" s="61"/>
      <c r="O116" s="61"/>
      <c r="P116" s="88" t="s">
        <v>393</v>
      </c>
    </row>
    <row r="117" spans="1:16">
      <c r="A117" s="60"/>
      <c r="B117" s="61"/>
      <c r="C117" s="74" t="s">
        <v>410</v>
      </c>
      <c r="D117" s="74">
        <v>75</v>
      </c>
      <c r="E117" s="74">
        <v>4</v>
      </c>
      <c r="F117" s="74">
        <f t="shared" si="7"/>
        <v>300</v>
      </c>
      <c r="G117" s="61"/>
      <c r="H117" s="61">
        <v>42</v>
      </c>
      <c r="I117" s="61">
        <v>10</v>
      </c>
      <c r="J117" s="61">
        <f t="shared" si="8"/>
        <v>420</v>
      </c>
      <c r="K117" s="61">
        <v>42</v>
      </c>
      <c r="L117" s="61">
        <v>10</v>
      </c>
      <c r="M117" s="61">
        <f t="shared" si="9"/>
        <v>420</v>
      </c>
      <c r="N117" s="61"/>
      <c r="O117" s="61"/>
      <c r="P117" s="88" t="s">
        <v>393</v>
      </c>
    </row>
    <row r="118" spans="1:16">
      <c r="A118" s="60"/>
      <c r="B118" s="61"/>
      <c r="C118" s="93" t="s">
        <v>140</v>
      </c>
      <c r="D118" s="74">
        <v>118</v>
      </c>
      <c r="E118" s="74">
        <v>9</v>
      </c>
      <c r="F118" s="74">
        <f t="shared" si="7"/>
        <v>1062</v>
      </c>
      <c r="G118" s="61"/>
      <c r="H118" s="61"/>
      <c r="I118" s="61"/>
      <c r="J118" s="61">
        <f t="shared" si="8"/>
        <v>0</v>
      </c>
      <c r="K118" s="61">
        <v>35</v>
      </c>
      <c r="L118" s="61">
        <v>3</v>
      </c>
      <c r="M118" s="61">
        <f t="shared" si="9"/>
        <v>105</v>
      </c>
      <c r="N118" s="61"/>
      <c r="O118" s="61"/>
      <c r="P118" s="88" t="s">
        <v>393</v>
      </c>
    </row>
    <row r="119" spans="1:16">
      <c r="A119" s="60"/>
      <c r="B119" s="61"/>
      <c r="C119" s="94"/>
      <c r="D119" s="74">
        <v>114</v>
      </c>
      <c r="E119" s="74">
        <v>8</v>
      </c>
      <c r="F119" s="74">
        <f t="shared" si="7"/>
        <v>912</v>
      </c>
      <c r="G119" s="61"/>
      <c r="H119" s="61"/>
      <c r="I119" s="61"/>
      <c r="J119" s="61">
        <f t="shared" si="8"/>
        <v>0</v>
      </c>
      <c r="K119" s="61">
        <f>84+72</f>
        <v>156</v>
      </c>
      <c r="L119" s="61">
        <v>2</v>
      </c>
      <c r="M119" s="61">
        <f t="shared" si="9"/>
        <v>312</v>
      </c>
      <c r="N119" s="61"/>
      <c r="O119" s="61"/>
      <c r="P119" s="88" t="s">
        <v>393</v>
      </c>
    </row>
    <row r="120" spans="1:16">
      <c r="A120" s="60"/>
      <c r="B120" s="61"/>
      <c r="C120" s="94"/>
      <c r="D120" s="74">
        <v>108</v>
      </c>
      <c r="E120" s="74">
        <v>8</v>
      </c>
      <c r="F120" s="74">
        <f t="shared" si="7"/>
        <v>864</v>
      </c>
      <c r="G120" s="61"/>
      <c r="H120" s="61"/>
      <c r="I120" s="61"/>
      <c r="J120" s="61">
        <f t="shared" si="8"/>
        <v>0</v>
      </c>
      <c r="K120" s="61">
        <v>74</v>
      </c>
      <c r="L120" s="61">
        <v>5.5</v>
      </c>
      <c r="M120" s="61">
        <f t="shared" si="9"/>
        <v>407</v>
      </c>
      <c r="N120" s="61"/>
      <c r="O120" s="61"/>
      <c r="P120" s="88" t="s">
        <v>393</v>
      </c>
    </row>
    <row r="121" spans="1:16">
      <c r="A121" s="60"/>
      <c r="B121" s="61"/>
      <c r="C121" s="94"/>
      <c r="D121" s="74">
        <v>44</v>
      </c>
      <c r="E121" s="74">
        <v>1.8</v>
      </c>
      <c r="F121" s="74">
        <f t="shared" si="7"/>
        <v>79.2</v>
      </c>
      <c r="G121" s="61"/>
      <c r="H121" s="61"/>
      <c r="I121" s="61"/>
      <c r="J121" s="61">
        <f t="shared" si="8"/>
        <v>0</v>
      </c>
      <c r="K121" s="61">
        <v>16</v>
      </c>
      <c r="L121" s="61">
        <v>4</v>
      </c>
      <c r="M121" s="61">
        <f t="shared" si="9"/>
        <v>64</v>
      </c>
      <c r="N121" s="61"/>
      <c r="O121" s="61"/>
      <c r="P121" s="88" t="s">
        <v>393</v>
      </c>
    </row>
    <row r="122" spans="1:16">
      <c r="A122" s="60"/>
      <c r="B122" s="61"/>
      <c r="C122" s="91"/>
      <c r="D122" s="74">
        <v>200</v>
      </c>
      <c r="E122" s="74">
        <v>5.7</v>
      </c>
      <c r="F122" s="74">
        <v>1140</v>
      </c>
      <c r="G122" s="61"/>
      <c r="H122" s="61"/>
      <c r="I122" s="61"/>
      <c r="J122" s="61"/>
      <c r="K122" s="61"/>
      <c r="L122" s="61"/>
      <c r="M122" s="61"/>
      <c r="N122" s="61"/>
      <c r="O122" s="61"/>
      <c r="P122" s="88"/>
    </row>
    <row r="123" spans="1:16">
      <c r="A123" s="60"/>
      <c r="B123" s="61"/>
      <c r="C123" s="74" t="s">
        <v>411</v>
      </c>
      <c r="D123" s="74">
        <v>37</v>
      </c>
      <c r="E123" s="74">
        <v>1</v>
      </c>
      <c r="F123" s="74">
        <v>37</v>
      </c>
      <c r="G123" s="61"/>
      <c r="H123" s="61"/>
      <c r="I123" s="61"/>
      <c r="J123" s="61"/>
      <c r="K123" s="61"/>
      <c r="L123" s="61"/>
      <c r="M123" s="61"/>
      <c r="N123" s="61"/>
      <c r="O123" s="61"/>
      <c r="P123" s="88"/>
    </row>
    <row r="124" spans="1:16">
      <c r="A124" s="60"/>
      <c r="B124" s="61"/>
      <c r="C124" s="74" t="s">
        <v>411</v>
      </c>
      <c r="D124" s="74">
        <v>45</v>
      </c>
      <c r="E124" s="74">
        <v>1</v>
      </c>
      <c r="F124" s="74">
        <v>45</v>
      </c>
      <c r="G124" s="61"/>
      <c r="H124" s="61"/>
      <c r="I124" s="61"/>
      <c r="J124" s="61"/>
      <c r="K124" s="61"/>
      <c r="L124" s="61"/>
      <c r="M124" s="61"/>
      <c r="N124" s="61"/>
      <c r="O124" s="61"/>
      <c r="P124" s="88"/>
    </row>
    <row r="125" spans="1:16">
      <c r="A125" s="60"/>
      <c r="B125" s="61"/>
      <c r="C125" s="74" t="s">
        <v>412</v>
      </c>
      <c r="D125" s="74">
        <v>40</v>
      </c>
      <c r="E125" s="74">
        <v>1</v>
      </c>
      <c r="F125" s="74">
        <v>40</v>
      </c>
      <c r="G125" s="61"/>
      <c r="H125" s="61"/>
      <c r="I125" s="61"/>
      <c r="J125" s="61"/>
      <c r="K125" s="61"/>
      <c r="L125" s="61"/>
      <c r="M125" s="61"/>
      <c r="N125" s="61"/>
      <c r="O125" s="61"/>
      <c r="P125" s="88"/>
    </row>
    <row r="126" spans="1:16">
      <c r="A126" s="60"/>
      <c r="B126" s="61"/>
      <c r="C126" s="74" t="s">
        <v>413</v>
      </c>
      <c r="D126" s="74">
        <v>168</v>
      </c>
      <c r="E126" s="74">
        <v>1.8</v>
      </c>
      <c r="F126" s="74">
        <v>302.39999999999998</v>
      </c>
      <c r="G126" s="61"/>
      <c r="H126" s="61"/>
      <c r="I126" s="61"/>
      <c r="J126" s="61"/>
      <c r="K126" s="61"/>
      <c r="L126" s="61"/>
      <c r="M126" s="61"/>
      <c r="N126" s="61"/>
      <c r="O126" s="61"/>
      <c r="P126" s="88"/>
    </row>
    <row r="127" spans="1:16">
      <c r="A127" s="60"/>
      <c r="B127" s="61"/>
      <c r="C127" s="74"/>
      <c r="D127" s="74">
        <v>42</v>
      </c>
      <c r="E127" s="74">
        <v>7</v>
      </c>
      <c r="F127" s="74">
        <v>294</v>
      </c>
      <c r="G127" s="61"/>
      <c r="H127" s="61"/>
      <c r="I127" s="61"/>
      <c r="J127" s="61"/>
      <c r="K127" s="61"/>
      <c r="L127" s="61"/>
      <c r="M127" s="61"/>
      <c r="N127" s="61"/>
      <c r="O127" s="61"/>
      <c r="P127" s="88"/>
    </row>
    <row r="128" spans="1:16">
      <c r="A128" s="60"/>
      <c r="B128" s="61"/>
      <c r="C128" s="74"/>
      <c r="D128" s="74">
        <v>37</v>
      </c>
      <c r="E128" s="74">
        <v>1.8</v>
      </c>
      <c r="F128" s="74">
        <v>66.599999999999994</v>
      </c>
      <c r="G128" s="61"/>
      <c r="H128" s="61"/>
      <c r="I128" s="61"/>
      <c r="J128" s="61"/>
      <c r="K128" s="61"/>
      <c r="L128" s="61"/>
      <c r="M128" s="61"/>
      <c r="N128" s="61"/>
      <c r="O128" s="61"/>
      <c r="P128" s="88"/>
    </row>
    <row r="129" spans="1:19">
      <c r="A129" s="60"/>
      <c r="B129" s="61"/>
      <c r="C129" s="74" t="s">
        <v>414</v>
      </c>
      <c r="D129" s="74">
        <v>67</v>
      </c>
      <c r="E129" s="74">
        <v>2</v>
      </c>
      <c r="F129" s="74">
        <v>134</v>
      </c>
      <c r="G129" s="61"/>
      <c r="H129" s="61"/>
      <c r="I129" s="61"/>
      <c r="J129" s="61"/>
      <c r="K129" s="61"/>
      <c r="L129" s="61"/>
      <c r="M129" s="61"/>
      <c r="N129" s="61"/>
      <c r="O129" s="61"/>
      <c r="P129" s="88"/>
    </row>
    <row r="130" spans="1:19">
      <c r="A130" s="60"/>
      <c r="B130" s="61"/>
      <c r="C130" s="74" t="s">
        <v>129</v>
      </c>
      <c r="D130" s="74">
        <v>19</v>
      </c>
      <c r="E130" s="74">
        <v>3</v>
      </c>
      <c r="F130" s="74">
        <v>57</v>
      </c>
      <c r="G130" s="61"/>
      <c r="H130" s="61"/>
      <c r="I130" s="61"/>
      <c r="J130" s="61"/>
      <c r="K130" s="61"/>
      <c r="L130" s="61"/>
      <c r="M130" s="61"/>
      <c r="N130" s="61"/>
      <c r="O130" s="61"/>
      <c r="P130" s="88"/>
    </row>
    <row r="131" spans="1:19">
      <c r="A131" s="60"/>
      <c r="B131" s="61"/>
      <c r="C131" s="74" t="s">
        <v>129</v>
      </c>
      <c r="D131" s="74">
        <v>30</v>
      </c>
      <c r="E131" s="74">
        <v>5</v>
      </c>
      <c r="F131" s="74">
        <v>150</v>
      </c>
      <c r="G131" s="61"/>
      <c r="H131" s="61"/>
      <c r="I131" s="61"/>
      <c r="J131" s="61"/>
      <c r="K131" s="61"/>
      <c r="L131" s="61"/>
      <c r="M131" s="61"/>
      <c r="N131" s="61"/>
      <c r="O131" s="61"/>
      <c r="P131" s="88"/>
    </row>
    <row r="132" spans="1:19">
      <c r="A132" s="60"/>
      <c r="B132" s="61"/>
      <c r="C132" s="74" t="s">
        <v>129</v>
      </c>
      <c r="D132" s="74">
        <v>5.7</v>
      </c>
      <c r="E132" s="74">
        <v>7</v>
      </c>
      <c r="F132" s="74">
        <f t="shared" ref="F132:F143" si="10">D132*E132</f>
        <v>39.9</v>
      </c>
      <c r="G132" s="61"/>
      <c r="H132" s="61">
        <v>25</v>
      </c>
      <c r="I132" s="61">
        <v>5</v>
      </c>
      <c r="J132" s="61">
        <f t="shared" ref="J132:J143" si="11">H132*I132</f>
        <v>125</v>
      </c>
      <c r="K132" s="61"/>
      <c r="L132" s="61"/>
      <c r="M132" s="61">
        <f t="shared" ref="M132:M143" si="12">K132*L132</f>
        <v>0</v>
      </c>
      <c r="N132" s="61"/>
      <c r="O132" s="61"/>
      <c r="P132" s="76"/>
    </row>
    <row r="133" spans="1:19">
      <c r="A133" s="60"/>
      <c r="B133" s="61"/>
      <c r="C133" s="74" t="s">
        <v>147</v>
      </c>
      <c r="D133" s="74">
        <v>6.5</v>
      </c>
      <c r="E133" s="74">
        <v>4</v>
      </c>
      <c r="F133" s="74">
        <f t="shared" si="10"/>
        <v>26</v>
      </c>
      <c r="G133" s="61"/>
      <c r="H133" s="61">
        <v>6.6</v>
      </c>
      <c r="I133" s="61">
        <f>2.25*4</f>
        <v>9</v>
      </c>
      <c r="J133" s="61">
        <f t="shared" si="11"/>
        <v>59.4</v>
      </c>
      <c r="K133" s="61"/>
      <c r="L133" s="61"/>
      <c r="M133" s="61">
        <f t="shared" si="12"/>
        <v>0</v>
      </c>
      <c r="N133" s="61"/>
      <c r="O133" s="61"/>
      <c r="P133" s="76"/>
    </row>
    <row r="134" spans="1:19">
      <c r="A134" s="60">
        <v>61</v>
      </c>
      <c r="B134" s="61" t="s">
        <v>148</v>
      </c>
      <c r="C134" s="61" t="s">
        <v>145</v>
      </c>
      <c r="D134" s="61">
        <v>55</v>
      </c>
      <c r="E134" s="61">
        <v>6</v>
      </c>
      <c r="F134" s="61">
        <f t="shared" si="10"/>
        <v>330</v>
      </c>
      <c r="G134" s="61"/>
      <c r="H134" s="61">
        <v>55</v>
      </c>
      <c r="I134" s="61">
        <v>2</v>
      </c>
      <c r="J134" s="61">
        <f t="shared" si="11"/>
        <v>110</v>
      </c>
      <c r="K134" s="61">
        <v>55</v>
      </c>
      <c r="L134" s="61">
        <v>6.5</v>
      </c>
      <c r="M134" s="61">
        <f t="shared" si="12"/>
        <v>357.5</v>
      </c>
      <c r="N134" s="61"/>
      <c r="O134" s="61"/>
      <c r="P134" s="88" t="s">
        <v>393</v>
      </c>
    </row>
    <row r="135" spans="1:19">
      <c r="A135" s="60"/>
      <c r="B135" s="61"/>
      <c r="C135" s="61" t="s">
        <v>145</v>
      </c>
      <c r="D135" s="61">
        <v>40</v>
      </c>
      <c r="E135" s="61">
        <v>6</v>
      </c>
      <c r="F135" s="61">
        <f t="shared" si="10"/>
        <v>240</v>
      </c>
      <c r="G135" s="61"/>
      <c r="H135" s="61"/>
      <c r="I135" s="61"/>
      <c r="J135" s="61">
        <f t="shared" si="11"/>
        <v>0</v>
      </c>
      <c r="K135" s="61"/>
      <c r="L135" s="61"/>
      <c r="M135" s="61">
        <f t="shared" si="12"/>
        <v>0</v>
      </c>
      <c r="N135" s="61"/>
      <c r="O135" s="61"/>
      <c r="P135" s="88" t="s">
        <v>393</v>
      </c>
    </row>
    <row r="136" spans="1:19">
      <c r="A136" s="60"/>
      <c r="B136" s="61"/>
      <c r="C136" s="95" t="s">
        <v>140</v>
      </c>
      <c r="D136" s="95">
        <v>42</v>
      </c>
      <c r="E136" s="95">
        <f>7+6+7</f>
        <v>20</v>
      </c>
      <c r="F136" s="95">
        <f t="shared" si="10"/>
        <v>840</v>
      </c>
      <c r="G136" s="61"/>
      <c r="H136" s="61"/>
      <c r="I136" s="61"/>
      <c r="J136" s="61">
        <f t="shared" si="11"/>
        <v>0</v>
      </c>
      <c r="K136" s="61"/>
      <c r="L136" s="61"/>
      <c r="M136" s="61">
        <f t="shared" si="12"/>
        <v>0</v>
      </c>
      <c r="N136" s="61"/>
      <c r="O136" s="61"/>
      <c r="P136" s="88" t="s">
        <v>393</v>
      </c>
    </row>
    <row r="137" spans="1:19">
      <c r="A137" s="60"/>
      <c r="B137" s="61"/>
      <c r="C137" s="61" t="s">
        <v>140</v>
      </c>
      <c r="D137" s="61">
        <v>135</v>
      </c>
      <c r="E137" s="61">
        <v>18</v>
      </c>
      <c r="F137" s="61">
        <f t="shared" si="10"/>
        <v>2430</v>
      </c>
      <c r="G137" s="61"/>
      <c r="H137" s="61"/>
      <c r="I137" s="61"/>
      <c r="J137" s="61">
        <f t="shared" si="11"/>
        <v>0</v>
      </c>
      <c r="K137" s="61"/>
      <c r="L137" s="61"/>
      <c r="M137" s="61">
        <f t="shared" si="12"/>
        <v>0</v>
      </c>
      <c r="N137" s="61"/>
      <c r="O137" s="61"/>
      <c r="P137" s="88" t="s">
        <v>393</v>
      </c>
    </row>
    <row r="138" spans="1:19">
      <c r="A138" s="60"/>
      <c r="B138" s="61"/>
      <c r="C138" s="61" t="s">
        <v>149</v>
      </c>
      <c r="D138" s="61">
        <v>50</v>
      </c>
      <c r="E138" s="61">
        <v>3.5</v>
      </c>
      <c r="F138" s="61">
        <f t="shared" si="10"/>
        <v>175</v>
      </c>
      <c r="G138" s="61"/>
      <c r="H138" s="61"/>
      <c r="I138" s="61"/>
      <c r="J138" s="61">
        <f t="shared" si="11"/>
        <v>0</v>
      </c>
      <c r="K138" s="61"/>
      <c r="L138" s="61"/>
      <c r="M138" s="61">
        <f t="shared" si="12"/>
        <v>0</v>
      </c>
      <c r="N138" s="61"/>
      <c r="O138" s="61"/>
      <c r="P138" s="88" t="s">
        <v>393</v>
      </c>
    </row>
    <row r="139" spans="1:19">
      <c r="A139" s="60">
        <v>62</v>
      </c>
      <c r="B139" s="61" t="s">
        <v>150</v>
      </c>
      <c r="C139" s="61" t="s">
        <v>140</v>
      </c>
      <c r="D139" s="61">
        <v>185</v>
      </c>
      <c r="E139" s="61">
        <v>13</v>
      </c>
      <c r="F139" s="61">
        <f t="shared" si="10"/>
        <v>2405</v>
      </c>
      <c r="G139" s="61"/>
      <c r="H139" s="61"/>
      <c r="I139" s="61"/>
      <c r="J139" s="61">
        <f t="shared" si="11"/>
        <v>0</v>
      </c>
      <c r="K139" s="61"/>
      <c r="L139" s="61"/>
      <c r="M139" s="61">
        <f t="shared" si="12"/>
        <v>0</v>
      </c>
      <c r="N139" s="61"/>
      <c r="O139" s="61"/>
      <c r="P139" s="88" t="s">
        <v>393</v>
      </c>
    </row>
    <row r="140" spans="1:19" ht="13.5" customHeight="1">
      <c r="A140" s="60"/>
      <c r="B140" s="61"/>
      <c r="C140" s="61" t="s">
        <v>140</v>
      </c>
      <c r="D140" s="61"/>
      <c r="E140" s="61"/>
      <c r="F140" s="61">
        <f t="shared" si="10"/>
        <v>0</v>
      </c>
      <c r="G140" s="61"/>
      <c r="H140" s="61"/>
      <c r="I140" s="61"/>
      <c r="J140" s="61">
        <f t="shared" si="11"/>
        <v>0</v>
      </c>
      <c r="K140" s="61"/>
      <c r="L140" s="61"/>
      <c r="M140" s="61">
        <f t="shared" si="12"/>
        <v>0</v>
      </c>
      <c r="N140" s="61"/>
      <c r="O140" s="61"/>
      <c r="P140" s="88"/>
    </row>
    <row r="141" spans="1:19">
      <c r="A141" s="60"/>
      <c r="B141" s="61"/>
      <c r="C141" s="61" t="s">
        <v>145</v>
      </c>
      <c r="D141" s="61">
        <v>16</v>
      </c>
      <c r="E141" s="61">
        <v>12.5</v>
      </c>
      <c r="F141" s="61">
        <f t="shared" si="10"/>
        <v>200</v>
      </c>
      <c r="G141" s="61"/>
      <c r="H141" s="61"/>
      <c r="I141" s="61"/>
      <c r="J141" s="61">
        <f t="shared" si="11"/>
        <v>0</v>
      </c>
      <c r="K141" s="61"/>
      <c r="L141" s="61"/>
      <c r="M141" s="61">
        <f t="shared" si="12"/>
        <v>0</v>
      </c>
      <c r="N141" s="61"/>
      <c r="O141" s="61"/>
      <c r="P141" s="88" t="s">
        <v>393</v>
      </c>
    </row>
    <row r="142" spans="1:19" ht="13.5" customHeight="1">
      <c r="A142" s="60"/>
      <c r="B142" s="61"/>
      <c r="C142" s="61" t="s">
        <v>151</v>
      </c>
      <c r="D142" s="61"/>
      <c r="E142" s="61"/>
      <c r="F142" s="61">
        <f t="shared" si="10"/>
        <v>0</v>
      </c>
      <c r="G142" s="61"/>
      <c r="H142" s="61">
        <v>30</v>
      </c>
      <c r="I142" s="61">
        <v>7</v>
      </c>
      <c r="J142" s="61">
        <f t="shared" si="11"/>
        <v>210</v>
      </c>
      <c r="K142" s="61"/>
      <c r="L142" s="61"/>
      <c r="M142" s="61">
        <f t="shared" si="12"/>
        <v>0</v>
      </c>
      <c r="N142" s="61"/>
      <c r="O142" s="61"/>
      <c r="P142" s="76"/>
    </row>
    <row r="143" spans="1:19" ht="13.5" customHeight="1">
      <c r="A143" s="60"/>
      <c r="B143" s="61"/>
      <c r="C143" s="61" t="s">
        <v>146</v>
      </c>
      <c r="D143" s="61"/>
      <c r="E143" s="61"/>
      <c r="F143" s="61">
        <f t="shared" si="10"/>
        <v>0</v>
      </c>
      <c r="G143" s="61"/>
      <c r="H143" s="61">
        <v>17</v>
      </c>
      <c r="I143" s="61">
        <v>4</v>
      </c>
      <c r="J143" s="61">
        <f t="shared" si="11"/>
        <v>68</v>
      </c>
      <c r="K143" s="61"/>
      <c r="L143" s="61"/>
      <c r="M143" s="61">
        <f t="shared" si="12"/>
        <v>0</v>
      </c>
      <c r="N143" s="61"/>
      <c r="O143" s="61"/>
      <c r="P143" s="76"/>
    </row>
    <row r="144" spans="1:19">
      <c r="A144" s="96" t="s">
        <v>152</v>
      </c>
      <c r="B144" s="97"/>
      <c r="C144" s="98"/>
      <c r="D144" s="99">
        <f>SUM(D3:D143)</f>
        <v>8347.5</v>
      </c>
      <c r="E144" s="99">
        <f>SUM(E3:E143)</f>
        <v>517.1</v>
      </c>
      <c r="F144" s="99">
        <f>SUM(F3:F143)</f>
        <v>59933.54</v>
      </c>
      <c r="G144" s="99"/>
      <c r="H144" s="99">
        <f t="shared" ref="H144:M144" si="13">SUM(H3:H143)</f>
        <v>939.11699999999996</v>
      </c>
      <c r="I144" s="99">
        <f t="shared" si="13"/>
        <v>209.6</v>
      </c>
      <c r="J144" s="99">
        <f t="shared" si="13"/>
        <v>51729.2</v>
      </c>
      <c r="K144" s="99">
        <f t="shared" si="13"/>
        <v>944.77</v>
      </c>
      <c r="L144" s="99">
        <f t="shared" si="13"/>
        <v>60</v>
      </c>
      <c r="M144" s="99">
        <f t="shared" si="13"/>
        <v>181605.33</v>
      </c>
      <c r="N144" s="99"/>
      <c r="O144" s="99"/>
      <c r="P144" s="113"/>
      <c r="S144">
        <f>M144+M163+M160</f>
        <v>205605.33</v>
      </c>
    </row>
    <row r="145" spans="1:16" ht="13.5" customHeight="1">
      <c r="B145"/>
    </row>
    <row r="146" spans="1:16">
      <c r="A146" s="100" t="s">
        <v>30</v>
      </c>
      <c r="B146" s="100" t="s">
        <v>31</v>
      </c>
      <c r="C146" s="100" t="s">
        <v>32</v>
      </c>
      <c r="D146" s="242" t="s">
        <v>201</v>
      </c>
      <c r="E146" s="242"/>
      <c r="F146" s="242"/>
      <c r="G146" s="101" t="s">
        <v>377</v>
      </c>
      <c r="H146" s="242" t="s">
        <v>203</v>
      </c>
      <c r="I146" s="242"/>
      <c r="J146" s="242"/>
      <c r="K146" s="242" t="s">
        <v>249</v>
      </c>
      <c r="L146" s="242"/>
      <c r="M146" s="242"/>
      <c r="N146" s="242" t="s">
        <v>378</v>
      </c>
      <c r="O146" s="100"/>
      <c r="P146" s="242" t="s">
        <v>379</v>
      </c>
    </row>
    <row r="147" spans="1:16" ht="35.25" customHeight="1">
      <c r="A147" s="100"/>
      <c r="B147" s="100"/>
      <c r="C147" s="100"/>
      <c r="D147" s="101" t="s">
        <v>34</v>
      </c>
      <c r="E147" s="101" t="s">
        <v>165</v>
      </c>
      <c r="F147" s="101" t="s">
        <v>381</v>
      </c>
      <c r="G147" s="101" t="s">
        <v>382</v>
      </c>
      <c r="H147" s="101" t="s">
        <v>34</v>
      </c>
      <c r="I147" s="101" t="s">
        <v>165</v>
      </c>
      <c r="J147" s="101" t="s">
        <v>381</v>
      </c>
      <c r="K147" s="101" t="s">
        <v>34</v>
      </c>
      <c r="L147" s="101" t="s">
        <v>250</v>
      </c>
      <c r="M147" s="101" t="s">
        <v>381</v>
      </c>
      <c r="N147" s="242"/>
      <c r="O147" s="100"/>
      <c r="P147" s="242"/>
    </row>
    <row r="148" spans="1:16" ht="27">
      <c r="A148" s="102">
        <v>1</v>
      </c>
      <c r="B148" s="67" t="s">
        <v>118</v>
      </c>
      <c r="C148" s="61" t="s">
        <v>119</v>
      </c>
      <c r="D148" s="61">
        <v>3</v>
      </c>
      <c r="E148" s="61">
        <f>5.2*2</f>
        <v>10.4</v>
      </c>
      <c r="F148" s="61">
        <f>D148*E148*1000</f>
        <v>31200</v>
      </c>
      <c r="G148" s="61"/>
      <c r="H148" s="61"/>
      <c r="I148" s="61"/>
      <c r="J148" s="28">
        <f t="shared" ref="J148:J159" si="14">H148*I148</f>
        <v>0</v>
      </c>
      <c r="K148" s="28">
        <v>3</v>
      </c>
      <c r="L148" s="28">
        <f>4*2+5.5*2+2</f>
        <v>21</v>
      </c>
      <c r="M148" s="61">
        <f>K148*L148*1000</f>
        <v>63000</v>
      </c>
      <c r="N148" s="29" t="s">
        <v>415</v>
      </c>
      <c r="O148" s="29"/>
      <c r="P148" s="86" t="s">
        <v>385</v>
      </c>
    </row>
    <row r="149" spans="1:16" ht="13.5" customHeight="1">
      <c r="A149" s="102">
        <v>2</v>
      </c>
      <c r="B149" s="103" t="s">
        <v>42</v>
      </c>
      <c r="C149" s="72" t="s">
        <v>45</v>
      </c>
      <c r="D149" s="61"/>
      <c r="E149" s="61"/>
      <c r="F149" s="61"/>
      <c r="G149" s="61"/>
      <c r="H149" s="61"/>
      <c r="I149" s="61"/>
      <c r="J149" s="28"/>
      <c r="K149" s="28"/>
      <c r="L149" s="28"/>
      <c r="M149" s="61"/>
      <c r="N149" s="29"/>
      <c r="O149" s="29"/>
      <c r="P149" s="86" t="s">
        <v>395</v>
      </c>
    </row>
    <row r="150" spans="1:16">
      <c r="A150" s="102">
        <v>3</v>
      </c>
      <c r="B150" s="103" t="s">
        <v>120</v>
      </c>
      <c r="C150" s="72" t="s">
        <v>121</v>
      </c>
      <c r="D150" s="103">
        <v>100</v>
      </c>
      <c r="E150" s="103">
        <v>4</v>
      </c>
      <c r="F150" s="103">
        <f t="shared" ref="F150:F159" si="15">D150*E150</f>
        <v>400</v>
      </c>
      <c r="G150" s="61"/>
      <c r="H150" s="61"/>
      <c r="I150" s="61"/>
      <c r="J150" s="61">
        <f>H150*I150</f>
        <v>0</v>
      </c>
      <c r="K150" s="28"/>
      <c r="L150" s="28"/>
      <c r="M150" s="61">
        <f t="shared" ref="M150:M159" si="16">K150*L150</f>
        <v>0</v>
      </c>
      <c r="N150" s="29"/>
      <c r="O150" s="29"/>
      <c r="P150" s="86" t="s">
        <v>393</v>
      </c>
    </row>
    <row r="151" spans="1:16" ht="13.5" customHeight="1">
      <c r="A151" s="102">
        <v>4</v>
      </c>
      <c r="B151" s="103" t="s">
        <v>153</v>
      </c>
      <c r="C151" s="72"/>
      <c r="D151" s="61"/>
      <c r="E151" s="61"/>
      <c r="F151" s="61"/>
      <c r="G151" s="61"/>
      <c r="H151" s="61">
        <v>25</v>
      </c>
      <c r="I151" s="61">
        <v>7.5</v>
      </c>
      <c r="J151" s="61">
        <f t="shared" si="14"/>
        <v>187.5</v>
      </c>
      <c r="K151" s="28"/>
      <c r="L151" s="28"/>
      <c r="M151" s="61">
        <f t="shared" si="16"/>
        <v>0</v>
      </c>
      <c r="N151" s="29"/>
      <c r="O151" s="29"/>
      <c r="P151" s="86" t="s">
        <v>393</v>
      </c>
    </row>
    <row r="152" spans="1:16" ht="13.5" customHeight="1">
      <c r="A152" s="102">
        <v>5</v>
      </c>
      <c r="B152" s="28" t="s">
        <v>154</v>
      </c>
      <c r="C152" s="28"/>
      <c r="D152" s="28"/>
      <c r="E152" s="28"/>
      <c r="F152" s="61">
        <f t="shared" si="15"/>
        <v>0</v>
      </c>
      <c r="G152" s="28"/>
      <c r="H152" s="61">
        <v>15</v>
      </c>
      <c r="I152" s="61">
        <v>15</v>
      </c>
      <c r="J152" s="61">
        <f t="shared" si="14"/>
        <v>225</v>
      </c>
      <c r="K152" s="28"/>
      <c r="L152" s="28"/>
      <c r="M152" s="61">
        <f t="shared" si="16"/>
        <v>0</v>
      </c>
      <c r="N152" s="28"/>
      <c r="O152" s="28"/>
      <c r="P152" s="86" t="s">
        <v>393</v>
      </c>
    </row>
    <row r="153" spans="1:16" ht="13.5" customHeight="1">
      <c r="A153" s="102">
        <v>6</v>
      </c>
      <c r="B153" s="28" t="s">
        <v>155</v>
      </c>
      <c r="C153" s="28"/>
      <c r="D153" s="28"/>
      <c r="E153" s="28"/>
      <c r="F153" s="61">
        <f t="shared" si="15"/>
        <v>0</v>
      </c>
      <c r="G153" s="28"/>
      <c r="H153" s="61">
        <v>15</v>
      </c>
      <c r="I153" s="61">
        <v>17</v>
      </c>
      <c r="J153" s="61">
        <f t="shared" si="14"/>
        <v>255</v>
      </c>
      <c r="K153" s="28"/>
      <c r="L153" s="28"/>
      <c r="M153" s="61">
        <f t="shared" si="16"/>
        <v>0</v>
      </c>
      <c r="N153" s="28"/>
      <c r="O153" s="28"/>
      <c r="P153" s="86" t="s">
        <v>393</v>
      </c>
    </row>
    <row r="154" spans="1:16" ht="13.5" customHeight="1">
      <c r="A154" s="102">
        <v>7</v>
      </c>
      <c r="B154" s="104" t="s">
        <v>156</v>
      </c>
      <c r="C154" s="28" t="s">
        <v>157</v>
      </c>
      <c r="D154" s="61"/>
      <c r="E154" s="61"/>
      <c r="F154" s="61">
        <f t="shared" si="15"/>
        <v>0</v>
      </c>
      <c r="G154" s="61"/>
      <c r="H154" s="61">
        <v>53.7</v>
      </c>
      <c r="I154" s="61">
        <v>7.1</v>
      </c>
      <c r="J154" s="61">
        <f t="shared" si="14"/>
        <v>381.27</v>
      </c>
      <c r="K154" s="61"/>
      <c r="L154" s="61"/>
      <c r="M154" s="61">
        <f t="shared" si="16"/>
        <v>0</v>
      </c>
      <c r="N154" s="61"/>
      <c r="O154" s="61"/>
      <c r="P154" s="86" t="s">
        <v>393</v>
      </c>
    </row>
    <row r="155" spans="1:16" ht="13.5" customHeight="1">
      <c r="A155" s="102">
        <v>8</v>
      </c>
      <c r="B155" s="104"/>
      <c r="C155" s="28" t="s">
        <v>158</v>
      </c>
      <c r="D155" s="61"/>
      <c r="E155" s="61"/>
      <c r="F155" s="61">
        <f t="shared" si="15"/>
        <v>0</v>
      </c>
      <c r="G155" s="61"/>
      <c r="H155" s="28">
        <v>68</v>
      </c>
      <c r="I155" s="61">
        <v>8</v>
      </c>
      <c r="J155" s="61">
        <f t="shared" si="14"/>
        <v>544</v>
      </c>
      <c r="K155" s="28"/>
      <c r="L155" s="28"/>
      <c r="M155" s="28">
        <f t="shared" si="16"/>
        <v>0</v>
      </c>
      <c r="N155" s="28"/>
      <c r="O155" s="28"/>
      <c r="P155" s="86" t="s">
        <v>393</v>
      </c>
    </row>
    <row r="156" spans="1:16" ht="13.5" customHeight="1">
      <c r="A156" s="102">
        <v>9</v>
      </c>
      <c r="B156" s="104" t="s">
        <v>159</v>
      </c>
      <c r="C156" s="28" t="s">
        <v>160</v>
      </c>
      <c r="D156" s="61"/>
      <c r="E156" s="61"/>
      <c r="F156" s="61">
        <f t="shared" si="15"/>
        <v>0</v>
      </c>
      <c r="G156" s="61"/>
      <c r="H156" s="61">
        <v>20</v>
      </c>
      <c r="I156" s="61">
        <v>12</v>
      </c>
      <c r="J156" s="28">
        <f t="shared" si="14"/>
        <v>240</v>
      </c>
      <c r="K156" s="28"/>
      <c r="L156" s="28"/>
      <c r="M156" s="28">
        <f t="shared" si="16"/>
        <v>0</v>
      </c>
      <c r="N156" s="28"/>
      <c r="O156" s="28"/>
      <c r="P156" s="86" t="s">
        <v>393</v>
      </c>
    </row>
    <row r="157" spans="1:16" ht="13.5" customHeight="1">
      <c r="A157" s="102">
        <v>10</v>
      </c>
      <c r="B157" s="104"/>
      <c r="C157" s="28" t="s">
        <v>161</v>
      </c>
      <c r="D157" s="61"/>
      <c r="E157" s="61"/>
      <c r="F157" s="61">
        <f t="shared" si="15"/>
        <v>0</v>
      </c>
      <c r="G157" s="61"/>
      <c r="H157" s="61">
        <v>88</v>
      </c>
      <c r="I157" s="61">
        <v>7</v>
      </c>
      <c r="J157" s="28">
        <f t="shared" si="14"/>
        <v>616</v>
      </c>
      <c r="K157" s="28"/>
      <c r="L157" s="28"/>
      <c r="M157" s="28">
        <f t="shared" si="16"/>
        <v>0</v>
      </c>
      <c r="N157" s="28"/>
      <c r="O157" s="28"/>
      <c r="P157" s="86" t="s">
        <v>393</v>
      </c>
    </row>
    <row r="158" spans="1:16" ht="13.5" customHeight="1">
      <c r="A158" s="102">
        <v>11</v>
      </c>
      <c r="B158" s="104" t="s">
        <v>162</v>
      </c>
      <c r="C158" s="28"/>
      <c r="D158" s="61"/>
      <c r="E158" s="61"/>
      <c r="F158" s="61">
        <f t="shared" si="15"/>
        <v>0</v>
      </c>
      <c r="G158" s="61"/>
      <c r="H158" s="61">
        <v>56</v>
      </c>
      <c r="I158" s="61">
        <v>25.4</v>
      </c>
      <c r="J158" s="28">
        <f t="shared" si="14"/>
        <v>1422.4</v>
      </c>
      <c r="K158" s="28"/>
      <c r="L158" s="28"/>
      <c r="M158" s="28">
        <f t="shared" si="16"/>
        <v>0</v>
      </c>
      <c r="N158" s="28"/>
      <c r="O158" s="28"/>
      <c r="P158" s="86" t="s">
        <v>393</v>
      </c>
    </row>
    <row r="159" spans="1:16" ht="13.5" customHeight="1">
      <c r="A159" s="102">
        <v>12</v>
      </c>
      <c r="B159" s="104"/>
      <c r="C159" s="28"/>
      <c r="D159" s="61"/>
      <c r="E159" s="61"/>
      <c r="F159" s="61">
        <f t="shared" si="15"/>
        <v>0</v>
      </c>
      <c r="G159" s="61"/>
      <c r="H159" s="61">
        <v>36</v>
      </c>
      <c r="I159" s="61">
        <v>7</v>
      </c>
      <c r="J159" s="28">
        <f t="shared" si="14"/>
        <v>252</v>
      </c>
      <c r="K159" s="28"/>
      <c r="L159" s="28"/>
      <c r="M159" s="28">
        <f t="shared" si="16"/>
        <v>0</v>
      </c>
      <c r="N159" s="28"/>
      <c r="O159" s="28"/>
      <c r="P159" s="86" t="s">
        <v>393</v>
      </c>
    </row>
    <row r="160" spans="1:16" ht="13.5" customHeight="1">
      <c r="A160" s="105"/>
      <c r="B160" s="106" t="s">
        <v>416</v>
      </c>
      <c r="C160" s="107"/>
      <c r="D160" s="61"/>
      <c r="E160" s="61"/>
      <c r="F160" s="61"/>
      <c r="G160" s="61"/>
      <c r="H160" s="61"/>
      <c r="I160" s="61"/>
      <c r="J160" s="28"/>
      <c r="K160" s="28"/>
      <c r="L160" s="28"/>
      <c r="M160" s="28">
        <v>6200</v>
      </c>
      <c r="N160" s="28"/>
      <c r="O160" s="28"/>
      <c r="P160" s="86"/>
    </row>
    <row r="161" spans="1:16" ht="13.5" customHeight="1">
      <c r="A161" s="105"/>
      <c r="B161" s="106"/>
      <c r="C161" s="107"/>
      <c r="D161" s="61"/>
      <c r="E161" s="61"/>
      <c r="F161" s="61"/>
      <c r="G161" s="61"/>
      <c r="H161" s="61"/>
      <c r="I161" s="61"/>
      <c r="J161" s="28"/>
      <c r="K161" s="28"/>
      <c r="L161" s="28"/>
      <c r="M161" s="28"/>
      <c r="N161" s="28"/>
      <c r="O161" s="28"/>
      <c r="P161" s="86"/>
    </row>
    <row r="162" spans="1:16" ht="13.5" customHeight="1">
      <c r="A162" s="105"/>
      <c r="B162" s="106"/>
      <c r="C162" s="107"/>
      <c r="D162" s="61"/>
      <c r="E162" s="61"/>
      <c r="F162" s="61"/>
      <c r="G162" s="61"/>
      <c r="H162" s="61"/>
      <c r="I162" s="61"/>
      <c r="J162" s="28"/>
      <c r="K162" s="28"/>
      <c r="L162" s="28"/>
      <c r="M162" s="28"/>
      <c r="N162" s="28"/>
      <c r="O162" s="28"/>
      <c r="P162" s="86"/>
    </row>
    <row r="163" spans="1:16" ht="13.5" customHeight="1">
      <c r="A163" s="105"/>
      <c r="B163" s="108"/>
      <c r="C163" s="107"/>
      <c r="D163" s="61"/>
      <c r="E163" s="61"/>
      <c r="F163" s="61"/>
      <c r="G163" s="61"/>
      <c r="H163" s="61"/>
      <c r="I163" s="61"/>
      <c r="J163" s="28"/>
      <c r="K163" s="28"/>
      <c r="L163" s="28"/>
      <c r="M163" s="74">
        <v>17800</v>
      </c>
      <c r="N163" s="28"/>
      <c r="O163" s="28"/>
      <c r="P163" s="86"/>
    </row>
    <row r="164" spans="1:16" ht="13.5" customHeight="1">
      <c r="A164" s="109" t="s">
        <v>28</v>
      </c>
      <c r="B164" s="110"/>
      <c r="C164" s="111"/>
      <c r="D164" s="112"/>
      <c r="E164" s="112"/>
      <c r="F164" s="112">
        <f>SUM(F144:F159)</f>
        <v>91533.54</v>
      </c>
      <c r="G164" s="112"/>
      <c r="H164" s="112"/>
      <c r="I164" s="112"/>
      <c r="J164" s="112">
        <f>SUM(J144:J159)</f>
        <v>55852.37</v>
      </c>
      <c r="K164" s="112"/>
      <c r="L164" s="112"/>
      <c r="M164" s="112">
        <f>M144+M160+M163</f>
        <v>205605.33</v>
      </c>
      <c r="N164" s="114"/>
      <c r="O164" s="114"/>
      <c r="P164" s="114"/>
    </row>
  </sheetData>
  <autoFilter ref="A1:S164" xr:uid="{00000000-0009-0000-0000-00000C000000}"/>
  <mergeCells count="26">
    <mergeCell ref="P146:P147"/>
    <mergeCell ref="N42:N43"/>
    <mergeCell ref="N146:N147"/>
    <mergeCell ref="O1:O2"/>
    <mergeCell ref="O15:O16"/>
    <mergeCell ref="O20:O21"/>
    <mergeCell ref="O26:O27"/>
    <mergeCell ref="O34:O41"/>
    <mergeCell ref="O42:O43"/>
    <mergeCell ref="N24:N25"/>
    <mergeCell ref="N26:N27"/>
    <mergeCell ref="N28:N29"/>
    <mergeCell ref="N30:N31"/>
    <mergeCell ref="N34:N41"/>
    <mergeCell ref="A15:A16"/>
    <mergeCell ref="B20:B21"/>
    <mergeCell ref="N1:N2"/>
    <mergeCell ref="N3:N12"/>
    <mergeCell ref="N15:N18"/>
    <mergeCell ref="N20:N22"/>
    <mergeCell ref="D1:F1"/>
    <mergeCell ref="H1:J1"/>
    <mergeCell ref="K1:M1"/>
    <mergeCell ref="D146:F146"/>
    <mergeCell ref="H146:J146"/>
    <mergeCell ref="K146:M146"/>
  </mergeCells>
  <phoneticPr fontId="35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8"/>
  <sheetViews>
    <sheetView workbookViewId="0">
      <selection activeCell="G26" sqref="G26"/>
    </sheetView>
  </sheetViews>
  <sheetFormatPr defaultColWidth="9" defaultRowHeight="13.5"/>
  <cols>
    <col min="2" max="2" width="22.25" customWidth="1"/>
    <col min="3" max="3" width="33.875" customWidth="1"/>
    <col min="4" max="4" width="15.875" customWidth="1"/>
  </cols>
  <sheetData>
    <row r="1" spans="1:4" ht="24.95" customHeight="1">
      <c r="A1" s="294" t="s">
        <v>417</v>
      </c>
      <c r="B1" s="294"/>
      <c r="C1" s="294"/>
      <c r="D1" s="294"/>
    </row>
    <row r="2" spans="1:4" s="56" customFormat="1" ht="20.100000000000001" customHeight="1">
      <c r="A2" s="57" t="s">
        <v>30</v>
      </c>
      <c r="B2" s="57" t="s">
        <v>418</v>
      </c>
      <c r="C2" s="57" t="s">
        <v>328</v>
      </c>
      <c r="D2" s="57" t="s">
        <v>166</v>
      </c>
    </row>
    <row r="3" spans="1:4" s="56" customFormat="1" ht="20.100000000000001" customHeight="1">
      <c r="A3" s="58">
        <v>1</v>
      </c>
      <c r="B3" s="58" t="s">
        <v>35</v>
      </c>
      <c r="C3" s="58" t="s">
        <v>36</v>
      </c>
      <c r="D3" s="58">
        <v>52990</v>
      </c>
    </row>
    <row r="4" spans="1:4" s="56" customFormat="1" ht="20.100000000000001" customHeight="1">
      <c r="A4" s="58">
        <v>2</v>
      </c>
      <c r="B4" s="59" t="s">
        <v>37</v>
      </c>
      <c r="C4" s="58" t="s">
        <v>38</v>
      </c>
      <c r="D4" s="58">
        <v>576</v>
      </c>
    </row>
    <row r="5" spans="1:4" s="56" customFormat="1" ht="20.100000000000001" customHeight="1">
      <c r="A5" s="58">
        <v>3</v>
      </c>
      <c r="B5" s="60" t="s">
        <v>37</v>
      </c>
      <c r="C5" s="28" t="s">
        <v>38</v>
      </c>
      <c r="D5" s="61">
        <v>42653.33</v>
      </c>
    </row>
    <row r="6" spans="1:4" s="56" customFormat="1" ht="20.100000000000001" customHeight="1">
      <c r="A6" s="58">
        <v>4</v>
      </c>
      <c r="B6" s="58" t="s">
        <v>39</v>
      </c>
      <c r="C6" s="58" t="s">
        <v>40</v>
      </c>
      <c r="D6" s="58">
        <v>2844</v>
      </c>
    </row>
    <row r="7" spans="1:4" s="56" customFormat="1" ht="20.100000000000001" customHeight="1">
      <c r="A7" s="58">
        <v>5</v>
      </c>
      <c r="B7" s="320" t="s">
        <v>46</v>
      </c>
      <c r="C7" s="58" t="s">
        <v>47</v>
      </c>
      <c r="D7" s="58">
        <v>1080</v>
      </c>
    </row>
    <row r="8" spans="1:4" s="56" customFormat="1" ht="20.100000000000001" customHeight="1">
      <c r="A8" s="58">
        <v>6</v>
      </c>
      <c r="B8" s="320"/>
      <c r="C8" s="58" t="s">
        <v>48</v>
      </c>
      <c r="D8" s="58">
        <v>390</v>
      </c>
    </row>
    <row r="9" spans="1:4" s="56" customFormat="1" ht="20.100000000000001" customHeight="1">
      <c r="A9" s="58">
        <v>7</v>
      </c>
      <c r="B9" s="58" t="s">
        <v>71</v>
      </c>
      <c r="C9" s="59" t="s">
        <v>72</v>
      </c>
      <c r="D9" s="58">
        <v>200</v>
      </c>
    </row>
    <row r="10" spans="1:4" s="56" customFormat="1" ht="20.100000000000001" customHeight="1">
      <c r="A10" s="58">
        <v>8</v>
      </c>
      <c r="B10" s="58" t="s">
        <v>73</v>
      </c>
      <c r="C10" s="58" t="s">
        <v>74</v>
      </c>
      <c r="D10" s="58">
        <v>200</v>
      </c>
    </row>
    <row r="11" spans="1:4" s="56" customFormat="1" ht="20.100000000000001" customHeight="1">
      <c r="A11" s="58">
        <v>9</v>
      </c>
      <c r="B11" s="58" t="s">
        <v>75</v>
      </c>
      <c r="C11" s="58" t="s">
        <v>76</v>
      </c>
      <c r="D11" s="58">
        <v>2162</v>
      </c>
    </row>
    <row r="12" spans="1:4" s="56" customFormat="1" ht="20.100000000000001" customHeight="1">
      <c r="A12" s="58">
        <v>10</v>
      </c>
      <c r="B12" s="320" t="s">
        <v>77</v>
      </c>
      <c r="C12" s="58" t="s">
        <v>78</v>
      </c>
      <c r="D12" s="58">
        <v>300</v>
      </c>
    </row>
    <row r="13" spans="1:4" s="56" customFormat="1" ht="20.100000000000001" customHeight="1">
      <c r="A13" s="58">
        <v>11</v>
      </c>
      <c r="B13" s="320"/>
      <c r="C13" s="58" t="s">
        <v>79</v>
      </c>
      <c r="D13" s="58">
        <v>1020</v>
      </c>
    </row>
    <row r="14" spans="1:4" s="56" customFormat="1" ht="20.100000000000001" customHeight="1">
      <c r="A14" s="58">
        <v>12</v>
      </c>
      <c r="B14" s="58" t="s">
        <v>80</v>
      </c>
      <c r="C14" s="58" t="s">
        <v>81</v>
      </c>
      <c r="D14" s="58">
        <v>800</v>
      </c>
    </row>
    <row r="15" spans="1:4" s="56" customFormat="1" ht="20.100000000000001" customHeight="1">
      <c r="A15" s="58">
        <v>13</v>
      </c>
      <c r="B15" s="58" t="s">
        <v>60</v>
      </c>
      <c r="C15" s="58" t="s">
        <v>61</v>
      </c>
      <c r="D15" s="58">
        <v>2070</v>
      </c>
    </row>
    <row r="16" spans="1:4" s="56" customFormat="1" ht="20.100000000000001" customHeight="1">
      <c r="A16" s="58">
        <v>14</v>
      </c>
      <c r="B16" s="58" t="s">
        <v>82</v>
      </c>
      <c r="C16" s="58" t="s">
        <v>61</v>
      </c>
      <c r="D16" s="58">
        <v>2310</v>
      </c>
    </row>
    <row r="17" spans="1:4" s="56" customFormat="1" ht="20.100000000000001" customHeight="1">
      <c r="A17" s="58">
        <v>15</v>
      </c>
      <c r="B17" s="58" t="s">
        <v>83</v>
      </c>
      <c r="C17" s="58" t="s">
        <v>84</v>
      </c>
      <c r="D17" s="58">
        <v>420</v>
      </c>
    </row>
    <row r="18" spans="1:4" s="56" customFormat="1" ht="20.100000000000001" customHeight="1">
      <c r="A18" s="58">
        <v>16</v>
      </c>
      <c r="B18" s="320" t="s">
        <v>42</v>
      </c>
      <c r="C18" s="58" t="s">
        <v>43</v>
      </c>
      <c r="D18" s="58">
        <v>990</v>
      </c>
    </row>
    <row r="19" spans="1:4" s="56" customFormat="1" ht="20.100000000000001" customHeight="1">
      <c r="A19" s="58">
        <v>17</v>
      </c>
      <c r="B19" s="320"/>
      <c r="C19" s="58" t="s">
        <v>44</v>
      </c>
      <c r="D19" s="58">
        <v>600</v>
      </c>
    </row>
    <row r="20" spans="1:4" s="56" customFormat="1" ht="20.100000000000001" customHeight="1">
      <c r="A20" s="58">
        <v>18</v>
      </c>
      <c r="B20" s="58" t="s">
        <v>85</v>
      </c>
      <c r="C20" s="58" t="s">
        <v>86</v>
      </c>
      <c r="D20" s="58">
        <v>2100</v>
      </c>
    </row>
    <row r="21" spans="1:4" s="56" customFormat="1" ht="20.100000000000001" customHeight="1">
      <c r="A21" s="58">
        <v>19</v>
      </c>
      <c r="B21" s="58" t="s">
        <v>95</v>
      </c>
      <c r="C21" s="58" t="s">
        <v>41</v>
      </c>
      <c r="D21" s="58">
        <v>1700</v>
      </c>
    </row>
    <row r="22" spans="1:4" s="56" customFormat="1" ht="20.100000000000001" customHeight="1">
      <c r="A22" s="58">
        <v>20</v>
      </c>
      <c r="B22" s="58" t="s">
        <v>96</v>
      </c>
      <c r="C22" s="58" t="s">
        <v>41</v>
      </c>
      <c r="D22" s="58">
        <v>950</v>
      </c>
    </row>
    <row r="23" spans="1:4" s="56" customFormat="1" ht="20.100000000000001" customHeight="1">
      <c r="A23" s="58">
        <v>21</v>
      </c>
      <c r="B23" s="58" t="s">
        <v>39</v>
      </c>
      <c r="C23" s="58" t="s">
        <v>41</v>
      </c>
      <c r="D23" s="58">
        <v>924</v>
      </c>
    </row>
    <row r="24" spans="1:4" s="56" customFormat="1" ht="20.100000000000001" customHeight="1">
      <c r="A24" s="58">
        <v>22</v>
      </c>
      <c r="B24" s="58" t="s">
        <v>97</v>
      </c>
      <c r="C24" s="58" t="s">
        <v>98</v>
      </c>
      <c r="D24" s="58">
        <v>2574</v>
      </c>
    </row>
    <row r="25" spans="1:4" s="56" customFormat="1" ht="20.100000000000001" customHeight="1">
      <c r="A25" s="58">
        <v>23</v>
      </c>
      <c r="B25" s="58" t="s">
        <v>99</v>
      </c>
      <c r="C25" s="58" t="s">
        <v>100</v>
      </c>
      <c r="D25" s="58">
        <v>2806</v>
      </c>
    </row>
    <row r="26" spans="1:4" s="56" customFormat="1" ht="20.100000000000001" customHeight="1">
      <c r="A26" s="58">
        <v>24</v>
      </c>
      <c r="B26" s="58" t="s">
        <v>101</v>
      </c>
      <c r="C26" s="58" t="s">
        <v>98</v>
      </c>
      <c r="D26" s="58">
        <v>2368</v>
      </c>
    </row>
    <row r="27" spans="1:4" s="56" customFormat="1" ht="20.100000000000001" customHeight="1">
      <c r="A27" s="58">
        <v>25</v>
      </c>
      <c r="B27" s="58" t="s">
        <v>102</v>
      </c>
      <c r="C27" s="58" t="s">
        <v>103</v>
      </c>
      <c r="D27" s="58">
        <v>2100</v>
      </c>
    </row>
    <row r="28" spans="1:4" s="56" customFormat="1" ht="20.100000000000001" customHeight="1">
      <c r="A28" s="58">
        <v>26</v>
      </c>
      <c r="B28" s="58" t="s">
        <v>104</v>
      </c>
      <c r="C28" s="58" t="s">
        <v>105</v>
      </c>
      <c r="D28" s="58">
        <v>4800</v>
      </c>
    </row>
    <row r="29" spans="1:4" s="56" customFormat="1" ht="20.100000000000001" customHeight="1">
      <c r="A29" s="58">
        <v>27</v>
      </c>
      <c r="B29" s="58" t="s">
        <v>106</v>
      </c>
      <c r="C29" s="58" t="s">
        <v>107</v>
      </c>
      <c r="D29" s="58">
        <v>5800</v>
      </c>
    </row>
    <row r="30" spans="1:4" s="56" customFormat="1" ht="20.100000000000001" customHeight="1">
      <c r="A30" s="58">
        <v>28</v>
      </c>
      <c r="B30" s="59" t="s">
        <v>110</v>
      </c>
      <c r="C30" s="59" t="s">
        <v>111</v>
      </c>
      <c r="D30" s="58">
        <v>4800</v>
      </c>
    </row>
    <row r="31" spans="1:4" s="56" customFormat="1" ht="20.100000000000001" customHeight="1">
      <c r="A31" s="58">
        <v>29</v>
      </c>
      <c r="B31" s="59" t="s">
        <v>112</v>
      </c>
      <c r="C31" s="59" t="s">
        <v>113</v>
      </c>
      <c r="D31" s="58">
        <v>18200</v>
      </c>
    </row>
    <row r="32" spans="1:4" s="56" customFormat="1" ht="20.100000000000001" customHeight="1">
      <c r="A32" s="58">
        <v>30</v>
      </c>
      <c r="B32" s="59" t="s">
        <v>114</v>
      </c>
      <c r="C32" s="59" t="s">
        <v>115</v>
      </c>
      <c r="D32" s="58">
        <v>12000</v>
      </c>
    </row>
    <row r="33" spans="1:14" s="56" customFormat="1" ht="20.100000000000001" customHeight="1">
      <c r="A33" s="58">
        <v>31</v>
      </c>
      <c r="B33" s="59" t="s">
        <v>116</v>
      </c>
      <c r="C33" s="59" t="s">
        <v>117</v>
      </c>
      <c r="D33" s="58">
        <v>3300</v>
      </c>
    </row>
    <row r="34" spans="1:14" s="56" customFormat="1" ht="20.100000000000001" customHeight="1">
      <c r="A34" s="58">
        <v>32</v>
      </c>
      <c r="B34" s="58" t="s">
        <v>132</v>
      </c>
      <c r="C34" s="58" t="s">
        <v>402</v>
      </c>
      <c r="D34" s="58">
        <v>232.5</v>
      </c>
    </row>
    <row r="35" spans="1:14" s="56" customFormat="1" ht="20.100000000000001" customHeight="1">
      <c r="A35" s="58">
        <v>33</v>
      </c>
      <c r="B35" s="58" t="s">
        <v>138</v>
      </c>
      <c r="C35" s="58" t="s">
        <v>140</v>
      </c>
      <c r="D35" s="58">
        <v>500</v>
      </c>
    </row>
    <row r="36" spans="1:14" s="56" customFormat="1" ht="20.100000000000001" customHeight="1">
      <c r="A36" s="58">
        <v>34</v>
      </c>
      <c r="B36" s="320" t="s">
        <v>144</v>
      </c>
      <c r="C36" s="58" t="s">
        <v>145</v>
      </c>
      <c r="D36" s="58">
        <v>640</v>
      </c>
    </row>
    <row r="37" spans="1:14" s="56" customFormat="1" ht="20.100000000000001" customHeight="1">
      <c r="A37" s="58">
        <v>35</v>
      </c>
      <c r="B37" s="320"/>
      <c r="C37" s="58" t="s">
        <v>410</v>
      </c>
      <c r="D37" s="58">
        <v>420</v>
      </c>
    </row>
    <row r="38" spans="1:14" s="56" customFormat="1" ht="20.100000000000001" customHeight="1">
      <c r="A38" s="58">
        <v>36</v>
      </c>
      <c r="B38" s="320"/>
      <c r="C38" s="320" t="s">
        <v>140</v>
      </c>
      <c r="D38" s="58">
        <v>105</v>
      </c>
    </row>
    <row r="39" spans="1:14" s="56" customFormat="1" ht="20.100000000000001" customHeight="1">
      <c r="A39" s="58">
        <v>37</v>
      </c>
      <c r="B39" s="320"/>
      <c r="C39" s="320"/>
      <c r="D39" s="58">
        <v>312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s="56" customFormat="1" ht="20.100000000000001" customHeight="1">
      <c r="A40" s="58">
        <v>38</v>
      </c>
      <c r="B40" s="320"/>
      <c r="C40" s="320"/>
      <c r="D40" s="58">
        <v>407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s="56" customFormat="1" ht="20.100000000000001" customHeight="1">
      <c r="A41" s="58">
        <v>39</v>
      </c>
      <c r="B41" s="320"/>
      <c r="C41" s="320"/>
      <c r="D41" s="58">
        <v>64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s="56" customFormat="1" ht="20.100000000000001" customHeight="1">
      <c r="A42" s="58">
        <v>40</v>
      </c>
      <c r="B42" s="58" t="s">
        <v>148</v>
      </c>
      <c r="C42" s="58" t="s">
        <v>145</v>
      </c>
      <c r="D42" s="58">
        <v>357.5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s="56" customFormat="1" ht="20.100000000000001" customHeight="1">
      <c r="A43" s="58">
        <v>41</v>
      </c>
      <c r="B43" s="58" t="s">
        <v>118</v>
      </c>
      <c r="C43" s="58" t="s">
        <v>119</v>
      </c>
      <c r="D43" s="58">
        <v>63000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s="56" customFormat="1" ht="20.100000000000001" customHeight="1">
      <c r="A44" s="58">
        <v>42</v>
      </c>
      <c r="B44" s="58" t="s">
        <v>416</v>
      </c>
      <c r="C44" s="58"/>
      <c r="D44" s="58">
        <v>6200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s="56" customFormat="1" ht="20.100000000000001" customHeight="1">
      <c r="A45" s="58">
        <v>43</v>
      </c>
      <c r="B45" s="59" t="s">
        <v>122</v>
      </c>
      <c r="C45" s="58"/>
      <c r="D45" s="58">
        <v>1000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s="56" customFormat="1" ht="20.100000000000001" customHeight="1">
      <c r="A46" s="58">
        <v>44</v>
      </c>
      <c r="B46" s="58" t="s">
        <v>137</v>
      </c>
      <c r="C46" s="58"/>
      <c r="D46" s="58">
        <v>420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s="56" customFormat="1" ht="20.100000000000001" customHeight="1">
      <c r="A47" s="58">
        <v>45</v>
      </c>
      <c r="B47" s="58" t="s">
        <v>143</v>
      </c>
      <c r="C47" s="58"/>
      <c r="D47" s="58">
        <v>1120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s="2" customFormat="1" ht="20.100000000000001" customHeight="1">
      <c r="A48" s="28"/>
      <c r="B48" s="28" t="s">
        <v>28</v>
      </c>
      <c r="C48" s="28"/>
      <c r="D48" s="28">
        <v>208152</v>
      </c>
    </row>
  </sheetData>
  <mergeCells count="6">
    <mergeCell ref="A1:D1"/>
    <mergeCell ref="B7:B8"/>
    <mergeCell ref="B12:B13"/>
    <mergeCell ref="B18:B19"/>
    <mergeCell ref="B36:B41"/>
    <mergeCell ref="C38:C41"/>
  </mergeCells>
  <phoneticPr fontId="35" type="noConversion"/>
  <pageMargins left="0.98402777777777795" right="0.98402777777777795" top="0.98402777777777795" bottom="0.98402777777777795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9"/>
  <sheetViews>
    <sheetView workbookViewId="0">
      <selection sqref="A1:E1"/>
    </sheetView>
  </sheetViews>
  <sheetFormatPr defaultColWidth="9" defaultRowHeight="13.5"/>
  <cols>
    <col min="2" max="2" width="16.75" style="47" customWidth="1"/>
    <col min="3" max="3" width="28.5" style="47" customWidth="1"/>
    <col min="4" max="4" width="14.125" style="48" customWidth="1"/>
    <col min="5" max="5" width="12.875" style="48" customWidth="1"/>
  </cols>
  <sheetData>
    <row r="1" spans="1:5" ht="20.25">
      <c r="A1" s="321" t="s">
        <v>419</v>
      </c>
      <c r="B1" s="321"/>
      <c r="C1" s="321"/>
      <c r="D1" s="321"/>
      <c r="E1" s="321"/>
    </row>
    <row r="2" spans="1:5" ht="18" customHeight="1">
      <c r="A2" s="49"/>
      <c r="B2" s="49"/>
      <c r="C2" s="49"/>
      <c r="D2" s="49"/>
      <c r="E2" s="49"/>
    </row>
    <row r="3" spans="1:5">
      <c r="A3" s="322" t="s">
        <v>30</v>
      </c>
      <c r="B3" s="323" t="s">
        <v>31</v>
      </c>
      <c r="C3" s="323" t="s">
        <v>32</v>
      </c>
      <c r="D3" s="50" t="s">
        <v>201</v>
      </c>
      <c r="E3" s="50" t="s">
        <v>203</v>
      </c>
    </row>
    <row r="4" spans="1:5" ht="15.75">
      <c r="A4" s="322"/>
      <c r="B4" s="323"/>
      <c r="C4" s="323"/>
      <c r="D4" s="50" t="s">
        <v>420</v>
      </c>
      <c r="E4" s="50" t="s">
        <v>420</v>
      </c>
    </row>
    <row r="5" spans="1:5" s="46" customFormat="1">
      <c r="A5" s="51">
        <v>1</v>
      </c>
      <c r="B5" s="52" t="s">
        <v>35</v>
      </c>
      <c r="C5" s="52" t="s">
        <v>36</v>
      </c>
      <c r="D5" s="53">
        <v>9625</v>
      </c>
      <c r="E5" s="53">
        <v>23038.5</v>
      </c>
    </row>
    <row r="6" spans="1:5" s="46" customFormat="1">
      <c r="A6" s="51">
        <v>10</v>
      </c>
      <c r="B6" s="52" t="s">
        <v>37</v>
      </c>
      <c r="C6" s="52" t="s">
        <v>38</v>
      </c>
      <c r="D6" s="53"/>
      <c r="E6" s="53">
        <v>968</v>
      </c>
    </row>
    <row r="7" spans="1:5" s="46" customFormat="1">
      <c r="A7" s="51">
        <v>11</v>
      </c>
      <c r="B7" s="52" t="s">
        <v>39</v>
      </c>
      <c r="C7" s="52" t="s">
        <v>40</v>
      </c>
      <c r="D7" s="53"/>
      <c r="E7" s="53">
        <v>1040</v>
      </c>
    </row>
    <row r="8" spans="1:5" s="46" customFormat="1">
      <c r="A8" s="51">
        <v>12</v>
      </c>
      <c r="B8" s="324" t="s">
        <v>46</v>
      </c>
      <c r="C8" s="52" t="s">
        <v>47</v>
      </c>
      <c r="D8" s="53"/>
      <c r="E8" s="53">
        <v>2592</v>
      </c>
    </row>
    <row r="9" spans="1:5" s="46" customFormat="1">
      <c r="A9" s="51">
        <v>13</v>
      </c>
      <c r="B9" s="324"/>
      <c r="C9" s="52" t="s">
        <v>48</v>
      </c>
      <c r="D9" s="53"/>
      <c r="E9" s="53">
        <v>936</v>
      </c>
    </row>
    <row r="10" spans="1:5" s="46" customFormat="1">
      <c r="A10" s="51">
        <v>14</v>
      </c>
      <c r="B10" s="52" t="s">
        <v>75</v>
      </c>
      <c r="C10" s="52" t="s">
        <v>76</v>
      </c>
      <c r="D10" s="53"/>
      <c r="E10" s="53">
        <v>3760</v>
      </c>
    </row>
    <row r="11" spans="1:5" s="46" customFormat="1">
      <c r="A11" s="51">
        <v>15</v>
      </c>
      <c r="B11" s="52" t="s">
        <v>77</v>
      </c>
      <c r="C11" s="52" t="s">
        <v>78</v>
      </c>
      <c r="D11" s="53"/>
      <c r="E11" s="53">
        <v>540</v>
      </c>
    </row>
    <row r="12" spans="1:5" s="46" customFormat="1">
      <c r="A12" s="51">
        <v>16</v>
      </c>
      <c r="B12" s="52" t="s">
        <v>60</v>
      </c>
      <c r="C12" s="52" t="s">
        <v>61</v>
      </c>
      <c r="D12" s="53"/>
      <c r="E12" s="53">
        <v>2415</v>
      </c>
    </row>
    <row r="13" spans="1:5" s="46" customFormat="1">
      <c r="A13" s="51">
        <v>17</v>
      </c>
      <c r="B13" s="52" t="s">
        <v>82</v>
      </c>
      <c r="C13" s="52" t="s">
        <v>61</v>
      </c>
      <c r="D13" s="53">
        <v>2440</v>
      </c>
      <c r="E13" s="53">
        <v>2440</v>
      </c>
    </row>
    <row r="14" spans="1:5" s="46" customFormat="1">
      <c r="A14" s="51">
        <v>18</v>
      </c>
      <c r="B14" s="52" t="s">
        <v>83</v>
      </c>
      <c r="C14" s="52" t="s">
        <v>84</v>
      </c>
      <c r="D14" s="53"/>
      <c r="E14" s="53">
        <v>1260</v>
      </c>
    </row>
    <row r="15" spans="1:5" s="46" customFormat="1">
      <c r="A15" s="51">
        <v>19</v>
      </c>
      <c r="B15" s="324" t="s">
        <v>42</v>
      </c>
      <c r="C15" s="52" t="s">
        <v>43</v>
      </c>
      <c r="D15" s="53"/>
      <c r="E15" s="53">
        <v>2310</v>
      </c>
    </row>
    <row r="16" spans="1:5" s="46" customFormat="1">
      <c r="A16" s="51">
        <v>20</v>
      </c>
      <c r="B16" s="324"/>
      <c r="C16" s="52" t="s">
        <v>44</v>
      </c>
      <c r="D16" s="53"/>
      <c r="E16" s="53">
        <v>1400</v>
      </c>
    </row>
    <row r="17" spans="1:5" s="46" customFormat="1">
      <c r="A17" s="51">
        <v>21</v>
      </c>
      <c r="B17" s="324" t="s">
        <v>396</v>
      </c>
      <c r="C17" s="52" t="s">
        <v>397</v>
      </c>
      <c r="D17" s="53">
        <v>246.4</v>
      </c>
      <c r="E17" s="53"/>
    </row>
    <row r="18" spans="1:5" s="46" customFormat="1">
      <c r="A18" s="51">
        <v>22</v>
      </c>
      <c r="B18" s="324"/>
      <c r="C18" s="52" t="s">
        <v>398</v>
      </c>
      <c r="D18" s="53">
        <v>336</v>
      </c>
      <c r="E18" s="53"/>
    </row>
    <row r="19" spans="1:5" s="46" customFormat="1">
      <c r="A19" s="51">
        <v>23</v>
      </c>
      <c r="B19" s="52" t="s">
        <v>95</v>
      </c>
      <c r="C19" s="52" t="s">
        <v>400</v>
      </c>
      <c r="D19" s="53">
        <v>688</v>
      </c>
      <c r="E19" s="53"/>
    </row>
    <row r="20" spans="1:5" s="46" customFormat="1">
      <c r="A20" s="51">
        <v>24</v>
      </c>
      <c r="B20" s="52" t="s">
        <v>112</v>
      </c>
      <c r="C20" s="52" t="s">
        <v>113</v>
      </c>
      <c r="D20" s="53">
        <v>9750</v>
      </c>
      <c r="E20" s="53"/>
    </row>
    <row r="21" spans="1:5" s="46" customFormat="1">
      <c r="A21" s="51">
        <v>25</v>
      </c>
      <c r="B21" s="52" t="s">
        <v>114</v>
      </c>
      <c r="C21" s="52" t="s">
        <v>115</v>
      </c>
      <c r="D21" s="53">
        <v>3500</v>
      </c>
      <c r="E21" s="53">
        <v>3500</v>
      </c>
    </row>
    <row r="22" spans="1:5" s="46" customFormat="1">
      <c r="A22" s="51">
        <v>26</v>
      </c>
      <c r="B22" s="324" t="s">
        <v>123</v>
      </c>
      <c r="C22" s="324" t="s">
        <v>124</v>
      </c>
      <c r="D22" s="53">
        <v>400</v>
      </c>
      <c r="E22" s="53"/>
    </row>
    <row r="23" spans="1:5" s="46" customFormat="1">
      <c r="A23" s="51">
        <v>27</v>
      </c>
      <c r="B23" s="324"/>
      <c r="C23" s="324"/>
      <c r="D23" s="53">
        <v>180</v>
      </c>
      <c r="E23" s="53"/>
    </row>
    <row r="24" spans="1:5" s="46" customFormat="1">
      <c r="A24" s="51">
        <v>28</v>
      </c>
      <c r="B24" s="52" t="s">
        <v>125</v>
      </c>
      <c r="C24" s="52"/>
      <c r="D24" s="53">
        <v>637</v>
      </c>
      <c r="E24" s="53"/>
    </row>
    <row r="25" spans="1:5" s="46" customFormat="1">
      <c r="A25" s="51">
        <v>32</v>
      </c>
      <c r="B25" s="324" t="s">
        <v>126</v>
      </c>
      <c r="C25" s="324" t="s">
        <v>127</v>
      </c>
      <c r="D25" s="53">
        <v>96</v>
      </c>
      <c r="E25" s="53"/>
    </row>
    <row r="26" spans="1:5" s="46" customFormat="1">
      <c r="A26" s="51">
        <v>33</v>
      </c>
      <c r="B26" s="324"/>
      <c r="C26" s="324"/>
      <c r="D26" s="53">
        <v>112</v>
      </c>
      <c r="E26" s="53"/>
    </row>
    <row r="27" spans="1:5" s="46" customFormat="1">
      <c r="A27" s="51">
        <v>34</v>
      </c>
      <c r="B27" s="324"/>
      <c r="C27" s="324" t="s">
        <v>128</v>
      </c>
      <c r="D27" s="53">
        <v>260</v>
      </c>
      <c r="E27" s="53"/>
    </row>
    <row r="28" spans="1:5" s="46" customFormat="1">
      <c r="A28" s="51">
        <v>35</v>
      </c>
      <c r="B28" s="324"/>
      <c r="C28" s="324"/>
      <c r="D28" s="53">
        <v>33</v>
      </c>
      <c r="E28" s="53"/>
    </row>
    <row r="29" spans="1:5" s="46" customFormat="1">
      <c r="A29" s="51">
        <v>36</v>
      </c>
      <c r="B29" s="324"/>
      <c r="C29" s="324"/>
      <c r="D29" s="53">
        <v>6</v>
      </c>
      <c r="E29" s="53"/>
    </row>
    <row r="30" spans="1:5" s="46" customFormat="1">
      <c r="A30" s="51">
        <v>37</v>
      </c>
      <c r="B30" s="324"/>
      <c r="C30" s="52" t="s">
        <v>129</v>
      </c>
      <c r="D30" s="53"/>
      <c r="E30" s="53">
        <v>270</v>
      </c>
    </row>
    <row r="31" spans="1:5" s="46" customFormat="1">
      <c r="A31" s="51">
        <v>38</v>
      </c>
      <c r="B31" s="324"/>
      <c r="C31" s="324" t="s">
        <v>130</v>
      </c>
      <c r="D31" s="53">
        <v>227.5</v>
      </c>
      <c r="E31" s="53"/>
    </row>
    <row r="32" spans="1:5" s="46" customFormat="1">
      <c r="A32" s="51">
        <v>39</v>
      </c>
      <c r="B32" s="324"/>
      <c r="C32" s="324"/>
      <c r="D32" s="53">
        <v>36</v>
      </c>
      <c r="E32" s="53"/>
    </row>
    <row r="33" spans="1:5" s="46" customFormat="1">
      <c r="A33" s="51">
        <v>40</v>
      </c>
      <c r="B33" s="324"/>
      <c r="C33" s="324"/>
      <c r="D33" s="53">
        <v>88</v>
      </c>
      <c r="E33" s="53"/>
    </row>
    <row r="34" spans="1:5" s="46" customFormat="1">
      <c r="A34" s="51">
        <v>41</v>
      </c>
      <c r="B34" s="324" t="s">
        <v>49</v>
      </c>
      <c r="C34" s="52" t="s">
        <v>50</v>
      </c>
      <c r="D34" s="53">
        <v>353.5</v>
      </c>
      <c r="E34" s="53"/>
    </row>
    <row r="35" spans="1:5" s="46" customFormat="1">
      <c r="A35" s="51">
        <v>42</v>
      </c>
      <c r="B35" s="324"/>
      <c r="C35" s="52" t="s">
        <v>51</v>
      </c>
      <c r="D35" s="53">
        <v>894</v>
      </c>
      <c r="E35" s="53"/>
    </row>
    <row r="36" spans="1:5" s="46" customFormat="1">
      <c r="A36" s="51">
        <v>43</v>
      </c>
      <c r="B36" s="324" t="s">
        <v>131</v>
      </c>
      <c r="C36" s="52"/>
      <c r="D36" s="53">
        <v>264</v>
      </c>
      <c r="E36" s="53"/>
    </row>
    <row r="37" spans="1:5" s="46" customFormat="1">
      <c r="A37" s="51">
        <v>44</v>
      </c>
      <c r="B37" s="324"/>
      <c r="C37" s="52"/>
      <c r="D37" s="53">
        <v>45</v>
      </c>
      <c r="E37" s="53"/>
    </row>
    <row r="38" spans="1:5" s="46" customFormat="1">
      <c r="A38" s="51">
        <v>45</v>
      </c>
      <c r="B38" s="324" t="s">
        <v>132</v>
      </c>
      <c r="C38" s="52" t="s">
        <v>402</v>
      </c>
      <c r="D38" s="53">
        <v>266</v>
      </c>
      <c r="E38" s="53">
        <v>82.5</v>
      </c>
    </row>
    <row r="39" spans="1:5" s="46" customFormat="1">
      <c r="A39" s="51">
        <v>46</v>
      </c>
      <c r="B39" s="324"/>
      <c r="C39" s="52" t="s">
        <v>403</v>
      </c>
      <c r="D39" s="53">
        <v>336</v>
      </c>
      <c r="E39" s="53"/>
    </row>
    <row r="40" spans="1:5" s="46" customFormat="1">
      <c r="A40" s="51">
        <v>47</v>
      </c>
      <c r="B40" s="324"/>
      <c r="C40" s="52" t="s">
        <v>404</v>
      </c>
      <c r="D40" s="53">
        <v>770</v>
      </c>
      <c r="E40" s="53"/>
    </row>
    <row r="41" spans="1:5" s="46" customFormat="1">
      <c r="A41" s="51">
        <v>48</v>
      </c>
      <c r="B41" s="324"/>
      <c r="C41" s="52" t="s">
        <v>405</v>
      </c>
      <c r="D41" s="53">
        <v>296</v>
      </c>
      <c r="E41" s="53"/>
    </row>
    <row r="42" spans="1:5" s="46" customFormat="1">
      <c r="A42" s="51">
        <v>49</v>
      </c>
      <c r="B42" s="324"/>
      <c r="C42" s="52" t="s">
        <v>406</v>
      </c>
      <c r="D42" s="53">
        <v>346.5</v>
      </c>
      <c r="E42" s="53"/>
    </row>
    <row r="43" spans="1:5" s="46" customFormat="1">
      <c r="A43" s="51">
        <v>50</v>
      </c>
      <c r="B43" s="324"/>
      <c r="C43" s="52" t="s">
        <v>406</v>
      </c>
      <c r="D43" s="53">
        <v>313.5</v>
      </c>
      <c r="E43" s="53"/>
    </row>
    <row r="44" spans="1:5" s="46" customFormat="1">
      <c r="A44" s="51">
        <v>51</v>
      </c>
      <c r="B44" s="324"/>
      <c r="C44" s="52" t="s">
        <v>407</v>
      </c>
      <c r="D44" s="53">
        <v>102.6</v>
      </c>
      <c r="E44" s="53"/>
    </row>
    <row r="45" spans="1:5" s="46" customFormat="1">
      <c r="A45" s="51">
        <v>52</v>
      </c>
      <c r="B45" s="324"/>
      <c r="C45" s="52" t="s">
        <v>407</v>
      </c>
      <c r="D45" s="53">
        <v>57</v>
      </c>
      <c r="E45" s="53"/>
    </row>
    <row r="46" spans="1:5" s="46" customFormat="1">
      <c r="A46" s="51">
        <v>53</v>
      </c>
      <c r="B46" s="324"/>
      <c r="C46" s="52" t="s">
        <v>407</v>
      </c>
      <c r="D46" s="53">
        <v>52.8</v>
      </c>
      <c r="E46" s="53"/>
    </row>
    <row r="47" spans="1:5" s="46" customFormat="1">
      <c r="A47" s="51">
        <v>54</v>
      </c>
      <c r="B47" s="324"/>
      <c r="C47" s="52" t="s">
        <v>407</v>
      </c>
      <c r="D47" s="53">
        <v>60</v>
      </c>
      <c r="E47" s="53"/>
    </row>
    <row r="48" spans="1:5" s="46" customFormat="1">
      <c r="A48" s="51">
        <v>55</v>
      </c>
      <c r="B48" s="324" t="s">
        <v>52</v>
      </c>
      <c r="C48" s="324" t="s">
        <v>53</v>
      </c>
      <c r="D48" s="53">
        <v>100</v>
      </c>
      <c r="E48" s="53"/>
    </row>
    <row r="49" spans="1:5" s="46" customFormat="1">
      <c r="A49" s="51">
        <v>56</v>
      </c>
      <c r="B49" s="324"/>
      <c r="C49" s="324"/>
      <c r="D49" s="53">
        <v>469</v>
      </c>
      <c r="E49" s="53"/>
    </row>
    <row r="50" spans="1:5" s="46" customFormat="1" ht="27">
      <c r="A50" s="51">
        <v>57</v>
      </c>
      <c r="B50" s="52" t="s">
        <v>54</v>
      </c>
      <c r="C50" s="52" t="s">
        <v>55</v>
      </c>
      <c r="D50" s="53">
        <v>234</v>
      </c>
      <c r="E50" s="53"/>
    </row>
    <row r="51" spans="1:5" s="46" customFormat="1">
      <c r="A51" s="51">
        <v>58</v>
      </c>
      <c r="B51" s="52" t="s">
        <v>56</v>
      </c>
      <c r="C51" s="52" t="s">
        <v>57</v>
      </c>
      <c r="D51" s="53"/>
      <c r="E51" s="53">
        <v>105</v>
      </c>
    </row>
    <row r="52" spans="1:5" s="46" customFormat="1">
      <c r="A52" s="51">
        <v>59</v>
      </c>
      <c r="B52" s="52" t="s">
        <v>133</v>
      </c>
      <c r="C52" s="52" t="s">
        <v>134</v>
      </c>
      <c r="D52" s="53">
        <v>1400</v>
      </c>
      <c r="E52" s="53"/>
    </row>
    <row r="53" spans="1:5" s="46" customFormat="1">
      <c r="A53" s="51">
        <v>60</v>
      </c>
      <c r="B53" s="324" t="s">
        <v>58</v>
      </c>
      <c r="C53" s="324" t="s">
        <v>59</v>
      </c>
      <c r="D53" s="53">
        <v>300</v>
      </c>
      <c r="E53" s="53"/>
    </row>
    <row r="54" spans="1:5" s="46" customFormat="1">
      <c r="A54" s="51">
        <v>61</v>
      </c>
      <c r="B54" s="324"/>
      <c r="C54" s="324"/>
      <c r="D54" s="53"/>
      <c r="E54" s="53">
        <v>390</v>
      </c>
    </row>
    <row r="55" spans="1:5" s="46" customFormat="1">
      <c r="A55" s="51">
        <v>62</v>
      </c>
      <c r="B55" s="324" t="s">
        <v>135</v>
      </c>
      <c r="C55" s="52"/>
      <c r="D55" s="53">
        <v>420</v>
      </c>
      <c r="E55" s="53"/>
    </row>
    <row r="56" spans="1:5" s="46" customFormat="1">
      <c r="A56" s="51">
        <v>63</v>
      </c>
      <c r="B56" s="324"/>
      <c r="C56" s="52"/>
      <c r="D56" s="53">
        <v>175</v>
      </c>
      <c r="E56" s="53"/>
    </row>
    <row r="57" spans="1:5" s="46" customFormat="1">
      <c r="A57" s="51">
        <v>64</v>
      </c>
      <c r="B57" s="324" t="s">
        <v>136</v>
      </c>
      <c r="C57" s="52"/>
      <c r="D57" s="53"/>
      <c r="E57" s="53">
        <v>536.79999999999995</v>
      </c>
    </row>
    <row r="58" spans="1:5" s="46" customFormat="1">
      <c r="A58" s="51">
        <v>65</v>
      </c>
      <c r="B58" s="324"/>
      <c r="C58" s="52"/>
      <c r="D58" s="53">
        <v>52.5</v>
      </c>
      <c r="E58" s="53"/>
    </row>
    <row r="59" spans="1:5" s="46" customFormat="1">
      <c r="A59" s="51">
        <v>66</v>
      </c>
      <c r="B59" s="52" t="s">
        <v>408</v>
      </c>
      <c r="C59" s="52"/>
      <c r="D59" s="53">
        <v>78</v>
      </c>
      <c r="E59" s="53"/>
    </row>
    <row r="60" spans="1:5" s="46" customFormat="1">
      <c r="A60" s="51">
        <v>67</v>
      </c>
      <c r="B60" s="324" t="s">
        <v>137</v>
      </c>
      <c r="C60" s="52"/>
      <c r="D60" s="53">
        <v>882</v>
      </c>
      <c r="E60" s="53"/>
    </row>
    <row r="61" spans="1:5" s="46" customFormat="1">
      <c r="A61" s="51">
        <v>68</v>
      </c>
      <c r="B61" s="324"/>
      <c r="C61" s="52"/>
      <c r="D61" s="53">
        <v>650</v>
      </c>
      <c r="E61" s="53">
        <v>650</v>
      </c>
    </row>
    <row r="62" spans="1:5" s="46" customFormat="1">
      <c r="A62" s="51">
        <v>69</v>
      </c>
      <c r="B62" s="324" t="s">
        <v>62</v>
      </c>
      <c r="C62" s="324" t="s">
        <v>63</v>
      </c>
      <c r="D62" s="53">
        <v>350</v>
      </c>
      <c r="E62" s="53"/>
    </row>
    <row r="63" spans="1:5" s="46" customFormat="1">
      <c r="A63" s="51">
        <v>70</v>
      </c>
      <c r="B63" s="324"/>
      <c r="C63" s="324"/>
      <c r="D63" s="53">
        <v>120</v>
      </c>
      <c r="E63" s="53"/>
    </row>
    <row r="64" spans="1:5" s="46" customFormat="1">
      <c r="A64" s="51">
        <v>71</v>
      </c>
      <c r="B64" s="324" t="s">
        <v>64</v>
      </c>
      <c r="C64" s="52"/>
      <c r="D64" s="53">
        <v>280</v>
      </c>
      <c r="E64" s="53"/>
    </row>
    <row r="65" spans="1:5" s="46" customFormat="1">
      <c r="A65" s="51">
        <v>72</v>
      </c>
      <c r="B65" s="324"/>
      <c r="C65" s="52"/>
      <c r="D65" s="53">
        <v>162.5</v>
      </c>
      <c r="E65" s="53"/>
    </row>
    <row r="66" spans="1:5" s="46" customFormat="1">
      <c r="A66" s="51">
        <v>73</v>
      </c>
      <c r="B66" s="324" t="s">
        <v>421</v>
      </c>
      <c r="C66" s="324" t="s">
        <v>66</v>
      </c>
      <c r="D66" s="53">
        <v>330</v>
      </c>
      <c r="E66" s="53"/>
    </row>
    <row r="67" spans="1:5" s="46" customFormat="1">
      <c r="A67" s="51">
        <v>74</v>
      </c>
      <c r="B67" s="324"/>
      <c r="C67" s="324"/>
      <c r="D67" s="53">
        <v>187.5</v>
      </c>
      <c r="E67" s="53"/>
    </row>
    <row r="68" spans="1:5" s="46" customFormat="1">
      <c r="A68" s="51">
        <v>75</v>
      </c>
      <c r="B68" s="324" t="s">
        <v>87</v>
      </c>
      <c r="C68" s="52" t="s">
        <v>406</v>
      </c>
      <c r="D68" s="53">
        <v>340</v>
      </c>
      <c r="E68" s="53"/>
    </row>
    <row r="69" spans="1:5" s="46" customFormat="1">
      <c r="A69" s="51">
        <v>76</v>
      </c>
      <c r="B69" s="324"/>
      <c r="C69" s="52" t="s">
        <v>409</v>
      </c>
      <c r="D69" s="53">
        <v>251.6</v>
      </c>
      <c r="E69" s="53"/>
    </row>
    <row r="70" spans="1:5" s="46" customFormat="1">
      <c r="A70" s="51">
        <v>77</v>
      </c>
      <c r="B70" s="324"/>
      <c r="C70" s="52" t="s">
        <v>88</v>
      </c>
      <c r="D70" s="53">
        <v>169.54</v>
      </c>
      <c r="E70" s="53">
        <v>243</v>
      </c>
    </row>
    <row r="71" spans="1:5" s="46" customFormat="1">
      <c r="A71" s="51">
        <v>78</v>
      </c>
      <c r="B71" s="324" t="s">
        <v>138</v>
      </c>
      <c r="C71" s="52" t="s">
        <v>139</v>
      </c>
      <c r="D71" s="53">
        <v>270</v>
      </c>
      <c r="E71" s="53">
        <v>120</v>
      </c>
    </row>
    <row r="72" spans="1:5" s="46" customFormat="1">
      <c r="A72" s="51">
        <v>79</v>
      </c>
      <c r="B72" s="324"/>
      <c r="C72" s="52" t="s">
        <v>140</v>
      </c>
      <c r="D72" s="53">
        <v>2500</v>
      </c>
      <c r="E72" s="53">
        <v>220</v>
      </c>
    </row>
    <row r="73" spans="1:5" s="46" customFormat="1">
      <c r="A73" s="51">
        <v>80</v>
      </c>
      <c r="B73" s="324"/>
      <c r="C73" s="52" t="s">
        <v>141</v>
      </c>
      <c r="D73" s="53">
        <v>2400</v>
      </c>
      <c r="E73" s="53"/>
    </row>
    <row r="74" spans="1:5" s="46" customFormat="1">
      <c r="A74" s="51">
        <v>81</v>
      </c>
      <c r="B74" s="324" t="s">
        <v>67</v>
      </c>
      <c r="C74" s="324" t="s">
        <v>68</v>
      </c>
      <c r="D74" s="53">
        <v>1190</v>
      </c>
      <c r="E74" s="53"/>
    </row>
    <row r="75" spans="1:5" s="46" customFormat="1">
      <c r="A75" s="51">
        <v>82</v>
      </c>
      <c r="B75" s="324"/>
      <c r="C75" s="324"/>
      <c r="D75" s="53">
        <v>30</v>
      </c>
      <c r="E75" s="53"/>
    </row>
    <row r="76" spans="1:5" s="46" customFormat="1">
      <c r="A76" s="51">
        <v>83</v>
      </c>
      <c r="B76" s="324" t="s">
        <v>69</v>
      </c>
      <c r="C76" s="324" t="s">
        <v>70</v>
      </c>
      <c r="D76" s="53">
        <v>85</v>
      </c>
      <c r="E76" s="53"/>
    </row>
    <row r="77" spans="1:5" s="46" customFormat="1">
      <c r="A77" s="51">
        <v>84</v>
      </c>
      <c r="B77" s="324"/>
      <c r="C77" s="324"/>
      <c r="D77" s="53">
        <v>60</v>
      </c>
      <c r="E77" s="53"/>
    </row>
    <row r="78" spans="1:5" s="46" customFormat="1">
      <c r="A78" s="51">
        <v>85</v>
      </c>
      <c r="B78" s="324"/>
      <c r="C78" s="324"/>
      <c r="D78" s="53">
        <v>70</v>
      </c>
      <c r="E78" s="53"/>
    </row>
    <row r="79" spans="1:5" s="46" customFormat="1">
      <c r="A79" s="51">
        <v>86</v>
      </c>
      <c r="B79" s="52" t="s">
        <v>142</v>
      </c>
      <c r="C79" s="52" t="s">
        <v>129</v>
      </c>
      <c r="D79" s="53">
        <v>200</v>
      </c>
      <c r="E79" s="53"/>
    </row>
    <row r="80" spans="1:5" s="46" customFormat="1">
      <c r="A80" s="51">
        <v>87</v>
      </c>
      <c r="B80" s="52" t="s">
        <v>143</v>
      </c>
      <c r="C80" s="52"/>
      <c r="D80" s="53"/>
      <c r="E80" s="53">
        <v>1600</v>
      </c>
    </row>
    <row r="81" spans="1:5" s="46" customFormat="1">
      <c r="A81" s="51">
        <v>88</v>
      </c>
      <c r="B81" s="324" t="s">
        <v>144</v>
      </c>
      <c r="C81" s="52" t="s">
        <v>145</v>
      </c>
      <c r="D81" s="53">
        <v>1190</v>
      </c>
      <c r="E81" s="53">
        <v>320</v>
      </c>
    </row>
    <row r="82" spans="1:5" s="46" customFormat="1">
      <c r="A82" s="51">
        <v>89</v>
      </c>
      <c r="B82" s="324"/>
      <c r="C82" s="52" t="s">
        <v>410</v>
      </c>
      <c r="D82" s="53">
        <v>300</v>
      </c>
      <c r="E82" s="53">
        <v>420</v>
      </c>
    </row>
    <row r="83" spans="1:5" s="46" customFormat="1">
      <c r="A83" s="51">
        <v>90</v>
      </c>
      <c r="B83" s="324"/>
      <c r="C83" s="324" t="s">
        <v>140</v>
      </c>
      <c r="D83" s="53">
        <v>1062</v>
      </c>
      <c r="E83" s="53"/>
    </row>
    <row r="84" spans="1:5" s="46" customFormat="1">
      <c r="A84" s="51">
        <v>91</v>
      </c>
      <c r="B84" s="324"/>
      <c r="C84" s="324"/>
      <c r="D84" s="53">
        <v>912</v>
      </c>
      <c r="E84" s="53"/>
    </row>
    <row r="85" spans="1:5" s="46" customFormat="1">
      <c r="A85" s="51">
        <v>92</v>
      </c>
      <c r="B85" s="324"/>
      <c r="C85" s="324"/>
      <c r="D85" s="53">
        <v>864</v>
      </c>
      <c r="E85" s="53"/>
    </row>
    <row r="86" spans="1:5" s="46" customFormat="1">
      <c r="A86" s="51">
        <v>93</v>
      </c>
      <c r="B86" s="324"/>
      <c r="C86" s="324"/>
      <c r="D86" s="53">
        <v>79.2</v>
      </c>
      <c r="E86" s="53"/>
    </row>
    <row r="87" spans="1:5" s="46" customFormat="1">
      <c r="A87" s="51">
        <v>94</v>
      </c>
      <c r="B87" s="324"/>
      <c r="C87" s="324"/>
      <c r="D87" s="53">
        <v>1140</v>
      </c>
      <c r="E87" s="53"/>
    </row>
    <row r="88" spans="1:5" s="46" customFormat="1">
      <c r="A88" s="51">
        <v>95</v>
      </c>
      <c r="B88" s="324"/>
      <c r="C88" s="52" t="s">
        <v>411</v>
      </c>
      <c r="D88" s="53">
        <v>37</v>
      </c>
      <c r="E88" s="53"/>
    </row>
    <row r="89" spans="1:5" s="46" customFormat="1">
      <c r="A89" s="51">
        <v>96</v>
      </c>
      <c r="B89" s="324"/>
      <c r="C89" s="52" t="s">
        <v>411</v>
      </c>
      <c r="D89" s="53">
        <v>45</v>
      </c>
      <c r="E89" s="53"/>
    </row>
    <row r="90" spans="1:5" s="46" customFormat="1">
      <c r="A90" s="51">
        <v>97</v>
      </c>
      <c r="B90" s="324"/>
      <c r="C90" s="52" t="s">
        <v>412</v>
      </c>
      <c r="D90" s="53">
        <v>40</v>
      </c>
      <c r="E90" s="53"/>
    </row>
    <row r="91" spans="1:5" s="46" customFormat="1">
      <c r="A91" s="51">
        <v>98</v>
      </c>
      <c r="B91" s="324"/>
      <c r="C91" s="324" t="s">
        <v>413</v>
      </c>
      <c r="D91" s="53">
        <v>302.39999999999998</v>
      </c>
      <c r="E91" s="53"/>
    </row>
    <row r="92" spans="1:5" s="46" customFormat="1">
      <c r="A92" s="51">
        <v>99</v>
      </c>
      <c r="B92" s="324"/>
      <c r="C92" s="324"/>
      <c r="D92" s="53">
        <v>294</v>
      </c>
      <c r="E92" s="53"/>
    </row>
    <row r="93" spans="1:5" s="46" customFormat="1">
      <c r="A93" s="51">
        <v>100</v>
      </c>
      <c r="B93" s="324"/>
      <c r="C93" s="324"/>
      <c r="D93" s="53">
        <v>66.599999999999994</v>
      </c>
      <c r="E93" s="53"/>
    </row>
    <row r="94" spans="1:5" s="46" customFormat="1">
      <c r="A94" s="51">
        <v>101</v>
      </c>
      <c r="B94" s="324"/>
      <c r="C94" s="52" t="s">
        <v>414</v>
      </c>
      <c r="D94" s="53">
        <v>134</v>
      </c>
      <c r="E94" s="53"/>
    </row>
    <row r="95" spans="1:5" s="46" customFormat="1">
      <c r="A95" s="51">
        <v>102</v>
      </c>
      <c r="B95" s="324"/>
      <c r="C95" s="52" t="s">
        <v>129</v>
      </c>
      <c r="D95" s="53">
        <v>57</v>
      </c>
      <c r="E95" s="53"/>
    </row>
    <row r="96" spans="1:5" s="46" customFormat="1">
      <c r="A96" s="51">
        <v>103</v>
      </c>
      <c r="B96" s="324"/>
      <c r="C96" s="52" t="s">
        <v>129</v>
      </c>
      <c r="D96" s="53">
        <v>150</v>
      </c>
      <c r="E96" s="53"/>
    </row>
    <row r="97" spans="1:5" s="46" customFormat="1">
      <c r="A97" s="51">
        <v>104</v>
      </c>
      <c r="B97" s="324"/>
      <c r="C97" s="52" t="s">
        <v>129</v>
      </c>
      <c r="D97" s="53">
        <v>39.9</v>
      </c>
      <c r="E97" s="53">
        <v>125</v>
      </c>
    </row>
    <row r="98" spans="1:5" s="46" customFormat="1">
      <c r="A98" s="51">
        <v>105</v>
      </c>
      <c r="B98" s="324"/>
      <c r="C98" s="52" t="s">
        <v>147</v>
      </c>
      <c r="D98" s="53">
        <v>26</v>
      </c>
      <c r="E98" s="53">
        <v>59.4</v>
      </c>
    </row>
    <row r="99" spans="1:5" s="46" customFormat="1">
      <c r="A99" s="51">
        <v>106</v>
      </c>
      <c r="B99" s="324" t="s">
        <v>148</v>
      </c>
      <c r="C99" s="52" t="s">
        <v>145</v>
      </c>
      <c r="D99" s="53">
        <v>330</v>
      </c>
      <c r="E99" s="53">
        <v>110</v>
      </c>
    </row>
    <row r="100" spans="1:5" s="46" customFormat="1">
      <c r="A100" s="51">
        <v>107</v>
      </c>
      <c r="B100" s="324"/>
      <c r="C100" s="52" t="s">
        <v>145</v>
      </c>
      <c r="D100" s="53">
        <v>240</v>
      </c>
      <c r="E100" s="53"/>
    </row>
    <row r="101" spans="1:5" s="46" customFormat="1">
      <c r="A101" s="51">
        <v>108</v>
      </c>
      <c r="B101" s="324"/>
      <c r="C101" s="52" t="s">
        <v>140</v>
      </c>
      <c r="D101" s="53">
        <v>840</v>
      </c>
      <c r="E101" s="53"/>
    </row>
    <row r="102" spans="1:5" s="46" customFormat="1">
      <c r="A102" s="51">
        <v>109</v>
      </c>
      <c r="B102" s="324"/>
      <c r="C102" s="52" t="s">
        <v>140</v>
      </c>
      <c r="D102" s="53">
        <v>2430</v>
      </c>
      <c r="E102" s="53"/>
    </row>
    <row r="103" spans="1:5" s="46" customFormat="1">
      <c r="A103" s="51">
        <v>110</v>
      </c>
      <c r="B103" s="324"/>
      <c r="C103" s="52" t="s">
        <v>149</v>
      </c>
      <c r="D103" s="53">
        <v>175</v>
      </c>
      <c r="E103" s="53"/>
    </row>
    <row r="104" spans="1:5" s="46" customFormat="1">
      <c r="A104" s="51">
        <v>111</v>
      </c>
      <c r="B104" s="324" t="s">
        <v>150</v>
      </c>
      <c r="C104" s="52" t="s">
        <v>140</v>
      </c>
      <c r="D104" s="53">
        <v>2405</v>
      </c>
      <c r="E104" s="53"/>
    </row>
    <row r="105" spans="1:5" s="46" customFormat="1">
      <c r="A105" s="51">
        <v>112</v>
      </c>
      <c r="B105" s="324"/>
      <c r="C105" s="52" t="s">
        <v>145</v>
      </c>
      <c r="D105" s="53">
        <v>200</v>
      </c>
      <c r="E105" s="53"/>
    </row>
    <row r="106" spans="1:5" s="46" customFormat="1">
      <c r="A106" s="51">
        <v>113</v>
      </c>
      <c r="B106" s="324"/>
      <c r="C106" s="52" t="s">
        <v>151</v>
      </c>
      <c r="D106" s="53"/>
      <c r="E106" s="53">
        <v>210</v>
      </c>
    </row>
    <row r="107" spans="1:5" s="46" customFormat="1">
      <c r="A107" s="51">
        <v>114</v>
      </c>
      <c r="B107" s="324"/>
      <c r="C107" s="52" t="s">
        <v>146</v>
      </c>
      <c r="D107" s="53"/>
      <c r="E107" s="53">
        <v>68</v>
      </c>
    </row>
    <row r="108" spans="1:5" s="46" customFormat="1">
      <c r="A108" s="51">
        <v>115</v>
      </c>
      <c r="B108" s="52" t="s">
        <v>118</v>
      </c>
      <c r="C108" s="52" t="s">
        <v>119</v>
      </c>
      <c r="D108" s="53">
        <v>31200</v>
      </c>
      <c r="E108" s="53"/>
    </row>
    <row r="109" spans="1:5" s="46" customFormat="1">
      <c r="A109" s="51">
        <v>116</v>
      </c>
      <c r="B109" s="52" t="s">
        <v>120</v>
      </c>
      <c r="C109" s="52" t="s">
        <v>121</v>
      </c>
      <c r="D109" s="53">
        <v>400</v>
      </c>
      <c r="E109" s="53"/>
    </row>
    <row r="110" spans="1:5" s="46" customFormat="1">
      <c r="A110" s="51">
        <v>117</v>
      </c>
      <c r="B110" s="52" t="s">
        <v>153</v>
      </c>
      <c r="C110" s="52"/>
      <c r="D110" s="53"/>
      <c r="E110" s="53">
        <v>187.5</v>
      </c>
    </row>
    <row r="111" spans="1:5" s="46" customFormat="1">
      <c r="A111" s="51">
        <v>118</v>
      </c>
      <c r="B111" s="52" t="s">
        <v>154</v>
      </c>
      <c r="C111" s="52"/>
      <c r="D111" s="53"/>
      <c r="E111" s="53">
        <v>225</v>
      </c>
    </row>
    <row r="112" spans="1:5" s="46" customFormat="1">
      <c r="A112" s="51">
        <v>119</v>
      </c>
      <c r="B112" s="52" t="s">
        <v>155</v>
      </c>
      <c r="C112" s="52"/>
      <c r="D112" s="53"/>
      <c r="E112" s="53">
        <v>255</v>
      </c>
    </row>
    <row r="113" spans="1:5" s="46" customFormat="1">
      <c r="A113" s="51">
        <v>120</v>
      </c>
      <c r="B113" s="324" t="s">
        <v>156</v>
      </c>
      <c r="C113" s="52" t="s">
        <v>157</v>
      </c>
      <c r="D113" s="53"/>
      <c r="E113" s="53">
        <v>381.27</v>
      </c>
    </row>
    <row r="114" spans="1:5" s="46" customFormat="1">
      <c r="A114" s="51">
        <v>121</v>
      </c>
      <c r="B114" s="324"/>
      <c r="C114" s="52" t="s">
        <v>158</v>
      </c>
      <c r="D114" s="53"/>
      <c r="E114" s="53">
        <v>544</v>
      </c>
    </row>
    <row r="115" spans="1:5" s="46" customFormat="1">
      <c r="A115" s="51">
        <v>122</v>
      </c>
      <c r="B115" s="324" t="s">
        <v>159</v>
      </c>
      <c r="C115" s="52" t="s">
        <v>160</v>
      </c>
      <c r="D115" s="53"/>
      <c r="E115" s="53">
        <v>240</v>
      </c>
    </row>
    <row r="116" spans="1:5" s="46" customFormat="1">
      <c r="A116" s="51">
        <v>123</v>
      </c>
      <c r="B116" s="324"/>
      <c r="C116" s="52" t="s">
        <v>161</v>
      </c>
      <c r="D116" s="53"/>
      <c r="E116" s="53">
        <v>616</v>
      </c>
    </row>
    <row r="117" spans="1:5" s="46" customFormat="1">
      <c r="A117" s="51">
        <v>124</v>
      </c>
      <c r="B117" s="324" t="s">
        <v>162</v>
      </c>
      <c r="C117" s="52"/>
      <c r="D117" s="53"/>
      <c r="E117" s="53">
        <v>1422.4</v>
      </c>
    </row>
    <row r="118" spans="1:5" s="46" customFormat="1">
      <c r="A118" s="51">
        <v>125</v>
      </c>
      <c r="B118" s="324"/>
      <c r="C118" s="52"/>
      <c r="D118" s="53"/>
      <c r="E118" s="53">
        <v>252</v>
      </c>
    </row>
    <row r="119" spans="1:5" s="46" customFormat="1">
      <c r="A119" s="54" t="s">
        <v>28</v>
      </c>
      <c r="B119" s="55"/>
      <c r="C119" s="55"/>
      <c r="D119" s="53">
        <f>SUM(D5:D118)</f>
        <v>91533.54</v>
      </c>
      <c r="E119" s="53">
        <v>55852.37</v>
      </c>
    </row>
  </sheetData>
  <autoFilter ref="A3:E119" xr:uid="{00000000-0009-0000-0000-00000E000000}"/>
  <mergeCells count="42">
    <mergeCell ref="C91:C93"/>
    <mergeCell ref="B104:B107"/>
    <mergeCell ref="B113:B114"/>
    <mergeCell ref="B115:B116"/>
    <mergeCell ref="B117:B118"/>
    <mergeCell ref="C3:C4"/>
    <mergeCell ref="C22:C23"/>
    <mergeCell ref="C25:C26"/>
    <mergeCell ref="C27:C29"/>
    <mergeCell ref="C31:C33"/>
    <mergeCell ref="C48:C49"/>
    <mergeCell ref="C53:C54"/>
    <mergeCell ref="C62:C63"/>
    <mergeCell ref="C66:C67"/>
    <mergeCell ref="C74:C75"/>
    <mergeCell ref="C76:C78"/>
    <mergeCell ref="C83:C87"/>
    <mergeCell ref="B71:B73"/>
    <mergeCell ref="B74:B75"/>
    <mergeCell ref="B76:B78"/>
    <mergeCell ref="B81:B98"/>
    <mergeCell ref="B99:B103"/>
    <mergeCell ref="B60:B61"/>
    <mergeCell ref="B62:B63"/>
    <mergeCell ref="B64:B65"/>
    <mergeCell ref="B66:B67"/>
    <mergeCell ref="B68:B70"/>
    <mergeCell ref="B38:B47"/>
    <mergeCell ref="B48:B49"/>
    <mergeCell ref="B53:B54"/>
    <mergeCell ref="B55:B56"/>
    <mergeCell ref="B57:B58"/>
    <mergeCell ref="B17:B18"/>
    <mergeCell ref="B22:B23"/>
    <mergeCell ref="B25:B33"/>
    <mergeCell ref="B34:B35"/>
    <mergeCell ref="B36:B37"/>
    <mergeCell ref="A1:E1"/>
    <mergeCell ref="A3:A4"/>
    <mergeCell ref="B3:B4"/>
    <mergeCell ref="B8:B9"/>
    <mergeCell ref="B15:B16"/>
  </mergeCells>
  <phoneticPr fontId="35" type="noConversion"/>
  <pageMargins left="0.98425196850393704" right="0.98425196850393704" top="0.98425196850393704" bottom="0.98425196850393704" header="0.31496062992126" footer="0.31496062992126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"/>
  <sheetViews>
    <sheetView workbookViewId="0">
      <selection activeCell="I7" sqref="A1:I7"/>
    </sheetView>
  </sheetViews>
  <sheetFormatPr defaultColWidth="9" defaultRowHeight="39.6" customHeight="1"/>
  <cols>
    <col min="1" max="1" width="8.875" style="2"/>
    <col min="2" max="2" width="15.125" style="2" customWidth="1"/>
    <col min="3" max="3" width="12.5" style="2" customWidth="1"/>
    <col min="4" max="5" width="8.875" style="2"/>
    <col min="6" max="6" width="17.875" style="2" customWidth="1"/>
    <col min="7" max="7" width="16.125" style="41" customWidth="1"/>
    <col min="8" max="8" width="9.75" style="2" customWidth="1"/>
    <col min="9" max="9" width="44" style="2" customWidth="1"/>
  </cols>
  <sheetData>
    <row r="1" spans="1:9" ht="25.9" customHeight="1">
      <c r="A1" s="285" t="s">
        <v>0</v>
      </c>
      <c r="B1" s="285" t="s">
        <v>422</v>
      </c>
      <c r="C1" s="285" t="s">
        <v>269</v>
      </c>
      <c r="D1" s="285"/>
      <c r="E1" s="285" t="s">
        <v>164</v>
      </c>
      <c r="F1" s="285"/>
      <c r="G1" s="285" t="s">
        <v>202</v>
      </c>
      <c r="H1" s="285"/>
      <c r="I1" s="285" t="s">
        <v>314</v>
      </c>
    </row>
    <row r="2" spans="1:9" ht="25.9" customHeight="1">
      <c r="A2" s="285"/>
      <c r="B2" s="285"/>
      <c r="C2" s="27" t="s">
        <v>423</v>
      </c>
      <c r="D2" s="27" t="s">
        <v>424</v>
      </c>
      <c r="E2" s="27" t="s">
        <v>423</v>
      </c>
      <c r="F2" s="27" t="s">
        <v>424</v>
      </c>
      <c r="G2" s="42" t="s">
        <v>423</v>
      </c>
      <c r="H2" s="27" t="s">
        <v>424</v>
      </c>
      <c r="I2" s="285"/>
    </row>
    <row r="3" spans="1:9" ht="81.599999999999994" customHeight="1">
      <c r="A3" s="28">
        <v>1</v>
      </c>
      <c r="B3" s="28" t="s">
        <v>19</v>
      </c>
      <c r="C3" s="28">
        <v>18</v>
      </c>
      <c r="D3" s="28" t="s">
        <v>425</v>
      </c>
      <c r="E3" s="28">
        <v>10.43</v>
      </c>
      <c r="F3" s="28" t="s">
        <v>426</v>
      </c>
      <c r="G3" s="43">
        <f>E3*C3*365</f>
        <v>68525.100000000006</v>
      </c>
      <c r="H3" s="28" t="s">
        <v>366</v>
      </c>
      <c r="I3" s="45" t="s">
        <v>427</v>
      </c>
    </row>
    <row r="4" spans="1:9" ht="81.599999999999994" customHeight="1">
      <c r="A4" s="28">
        <v>2</v>
      </c>
      <c r="B4" s="29" t="s">
        <v>428</v>
      </c>
      <c r="C4" s="28">
        <v>55226</v>
      </c>
      <c r="D4" s="28" t="s">
        <v>363</v>
      </c>
      <c r="E4" s="28">
        <v>14.63</v>
      </c>
      <c r="F4" s="28" t="s">
        <v>376</v>
      </c>
      <c r="G4" s="43">
        <v>589814</v>
      </c>
      <c r="H4" s="28" t="s">
        <v>366</v>
      </c>
      <c r="I4" s="45" t="s">
        <v>429</v>
      </c>
    </row>
    <row r="5" spans="1:9" ht="81.599999999999994" customHeight="1">
      <c r="A5" s="28">
        <v>3</v>
      </c>
      <c r="B5" s="29" t="s">
        <v>430</v>
      </c>
      <c r="C5" s="28">
        <v>7560</v>
      </c>
      <c r="D5" s="28" t="s">
        <v>363</v>
      </c>
      <c r="E5" s="28">
        <v>14.63</v>
      </c>
      <c r="F5" s="28" t="s">
        <v>376</v>
      </c>
      <c r="G5" s="43">
        <v>60556</v>
      </c>
      <c r="H5" s="28" t="s">
        <v>366</v>
      </c>
      <c r="I5" s="45" t="s">
        <v>431</v>
      </c>
    </row>
    <row r="6" spans="1:9" ht="93.6" customHeight="1">
      <c r="A6" s="28">
        <v>4</v>
      </c>
      <c r="B6" s="29" t="s">
        <v>432</v>
      </c>
      <c r="C6" s="28" t="s">
        <v>26</v>
      </c>
      <c r="D6" s="28" t="s">
        <v>26</v>
      </c>
      <c r="E6" s="28" t="s">
        <v>26</v>
      </c>
      <c r="F6" s="28" t="s">
        <v>26</v>
      </c>
      <c r="G6" s="43">
        <v>387500</v>
      </c>
      <c r="H6" s="28" t="s">
        <v>366</v>
      </c>
      <c r="I6" s="45" t="s">
        <v>433</v>
      </c>
    </row>
    <row r="7" spans="1:9" s="40" customFormat="1" ht="42.6" customHeight="1">
      <c r="A7" s="285" t="s">
        <v>28</v>
      </c>
      <c r="B7" s="285"/>
      <c r="C7" s="27" t="s">
        <v>26</v>
      </c>
      <c r="D7" s="27" t="s">
        <v>26</v>
      </c>
      <c r="E7" s="27" t="s">
        <v>26</v>
      </c>
      <c r="F7" s="27" t="s">
        <v>26</v>
      </c>
      <c r="G7" s="44">
        <f>SUM(G3:G6)</f>
        <v>1106395.1000000001</v>
      </c>
      <c r="H7" s="27" t="s">
        <v>366</v>
      </c>
      <c r="I7" s="39" t="s">
        <v>26</v>
      </c>
    </row>
  </sheetData>
  <mergeCells count="7">
    <mergeCell ref="I1:I2"/>
    <mergeCell ref="C1:D1"/>
    <mergeCell ref="E1:F1"/>
    <mergeCell ref="G1:H1"/>
    <mergeCell ref="A7:B7"/>
    <mergeCell ref="A1:A2"/>
    <mergeCell ref="B1:B2"/>
  </mergeCells>
  <phoneticPr fontId="3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4"/>
  <sheetViews>
    <sheetView workbookViewId="0">
      <selection activeCell="H24" sqref="A1:H24"/>
    </sheetView>
  </sheetViews>
  <sheetFormatPr defaultColWidth="9" defaultRowHeight="33.6" customHeight="1"/>
  <cols>
    <col min="1" max="1" width="5.25" style="2" customWidth="1"/>
    <col min="2" max="2" width="16.25" style="2" customWidth="1"/>
    <col min="3" max="3" width="11.5" style="2" customWidth="1"/>
    <col min="4" max="4" width="16.25" style="2" customWidth="1"/>
    <col min="5" max="6" width="8.875" style="2"/>
    <col min="7" max="7" width="9.375" style="2" customWidth="1"/>
    <col min="8" max="8" width="13" style="2" customWidth="1"/>
  </cols>
  <sheetData>
    <row r="1" spans="1:8" ht="33.6" customHeight="1">
      <c r="A1" s="27" t="s">
        <v>0</v>
      </c>
      <c r="B1" s="27" t="s">
        <v>422</v>
      </c>
      <c r="C1" s="27" t="s">
        <v>269</v>
      </c>
      <c r="D1" s="27" t="s">
        <v>164</v>
      </c>
      <c r="E1" s="27" t="s">
        <v>163</v>
      </c>
      <c r="F1" s="27" t="s">
        <v>373</v>
      </c>
      <c r="G1" s="27" t="s">
        <v>202</v>
      </c>
      <c r="H1" s="27" t="s">
        <v>434</v>
      </c>
    </row>
    <row r="2" spans="1:8" ht="25.9" customHeight="1">
      <c r="A2" s="243">
        <v>1</v>
      </c>
      <c r="B2" s="233" t="s">
        <v>435</v>
      </c>
      <c r="C2" s="29">
        <v>49.139000000000003</v>
      </c>
      <c r="D2" s="29">
        <v>41.78</v>
      </c>
      <c r="E2" s="29">
        <v>2</v>
      </c>
      <c r="F2" s="29">
        <v>365</v>
      </c>
      <c r="G2" s="29">
        <v>149.38</v>
      </c>
      <c r="H2" s="286" t="s">
        <v>436</v>
      </c>
    </row>
    <row r="3" spans="1:8" ht="20.45" customHeight="1">
      <c r="A3" s="244"/>
      <c r="B3" s="233"/>
      <c r="C3" s="28" t="s">
        <v>332</v>
      </c>
      <c r="D3" s="28" t="s">
        <v>437</v>
      </c>
      <c r="E3" s="28" t="s">
        <v>364</v>
      </c>
      <c r="F3" s="28" t="s">
        <v>438</v>
      </c>
      <c r="G3" s="28" t="s">
        <v>439</v>
      </c>
      <c r="H3" s="286"/>
    </row>
    <row r="4" spans="1:8" ht="25.9" customHeight="1">
      <c r="A4" s="243">
        <v>2</v>
      </c>
      <c r="B4" s="233" t="s">
        <v>440</v>
      </c>
      <c r="C4" s="29">
        <v>53.459000000000003</v>
      </c>
      <c r="D4" s="29">
        <v>31.76</v>
      </c>
      <c r="E4" s="29">
        <v>0.5</v>
      </c>
      <c r="F4" s="29">
        <v>365</v>
      </c>
      <c r="G4" s="29">
        <v>30.98</v>
      </c>
      <c r="H4" s="286" t="s">
        <v>436</v>
      </c>
    </row>
    <row r="5" spans="1:8" ht="20.45" customHeight="1">
      <c r="A5" s="244"/>
      <c r="B5" s="233"/>
      <c r="C5" s="28" t="s">
        <v>332</v>
      </c>
      <c r="D5" s="28" t="s">
        <v>437</v>
      </c>
      <c r="E5" s="28" t="s">
        <v>364</v>
      </c>
      <c r="F5" s="28" t="s">
        <v>438</v>
      </c>
      <c r="G5" s="28" t="s">
        <v>439</v>
      </c>
      <c r="H5" s="286"/>
    </row>
    <row r="6" spans="1:8" ht="25.9" customHeight="1">
      <c r="A6" s="243">
        <v>3</v>
      </c>
      <c r="B6" s="233" t="s">
        <v>441</v>
      </c>
      <c r="C6" s="29">
        <v>92343</v>
      </c>
      <c r="D6" s="29">
        <v>5.34</v>
      </c>
      <c r="E6" s="29">
        <v>2</v>
      </c>
      <c r="F6" s="29">
        <v>1</v>
      </c>
      <c r="G6" s="29">
        <v>98.62</v>
      </c>
      <c r="H6" s="286" t="s">
        <v>442</v>
      </c>
    </row>
    <row r="7" spans="1:8" ht="20.45" customHeight="1">
      <c r="A7" s="244"/>
      <c r="B7" s="233"/>
      <c r="C7" s="28" t="s">
        <v>363</v>
      </c>
      <c r="D7" s="28" t="s">
        <v>365</v>
      </c>
      <c r="E7" s="28" t="s">
        <v>364</v>
      </c>
      <c r="F7" s="28" t="s">
        <v>443</v>
      </c>
      <c r="G7" s="28" t="s">
        <v>439</v>
      </c>
      <c r="H7" s="286"/>
    </row>
    <row r="8" spans="1:8" ht="25.9" customHeight="1">
      <c r="A8" s="286">
        <v>4</v>
      </c>
      <c r="B8" s="233" t="s">
        <v>444</v>
      </c>
      <c r="C8" s="29">
        <v>55852.37</v>
      </c>
      <c r="D8" s="29">
        <v>5.34</v>
      </c>
      <c r="E8" s="29">
        <v>2</v>
      </c>
      <c r="F8" s="29">
        <v>1</v>
      </c>
      <c r="G8" s="29">
        <v>59.65</v>
      </c>
      <c r="H8" s="286" t="s">
        <v>442</v>
      </c>
    </row>
    <row r="9" spans="1:8" ht="20.45" customHeight="1">
      <c r="A9" s="286"/>
      <c r="B9" s="233"/>
      <c r="C9" s="28" t="s">
        <v>363</v>
      </c>
      <c r="D9" s="28" t="s">
        <v>365</v>
      </c>
      <c r="E9" s="28" t="s">
        <v>364</v>
      </c>
      <c r="F9" s="28" t="s">
        <v>443</v>
      </c>
      <c r="G9" s="28" t="s">
        <v>439</v>
      </c>
      <c r="H9" s="286"/>
    </row>
    <row r="10" spans="1:8" ht="25.9" customHeight="1">
      <c r="A10" s="243">
        <v>5</v>
      </c>
      <c r="B10" s="233" t="s">
        <v>445</v>
      </c>
      <c r="C10" s="29">
        <v>225952</v>
      </c>
      <c r="D10" s="29">
        <v>2</v>
      </c>
      <c r="E10" s="29">
        <v>1</v>
      </c>
      <c r="F10" s="29">
        <v>1</v>
      </c>
      <c r="G10" s="29">
        <v>45.19</v>
      </c>
      <c r="H10" s="286" t="s">
        <v>442</v>
      </c>
    </row>
    <row r="11" spans="1:8" ht="20.45" customHeight="1">
      <c r="A11" s="244"/>
      <c r="B11" s="233"/>
      <c r="C11" s="28" t="s">
        <v>363</v>
      </c>
      <c r="D11" s="28" t="s">
        <v>367</v>
      </c>
      <c r="E11" s="28" t="s">
        <v>364</v>
      </c>
      <c r="F11" s="28" t="s">
        <v>443</v>
      </c>
      <c r="G11" s="28" t="s">
        <v>439</v>
      </c>
      <c r="H11" s="286"/>
    </row>
    <row r="12" spans="1:8" ht="25.9" customHeight="1">
      <c r="A12" s="243">
        <v>6</v>
      </c>
      <c r="B12" s="233" t="s">
        <v>446</v>
      </c>
      <c r="C12" s="29">
        <v>7832.76</v>
      </c>
      <c r="D12" s="29">
        <v>53.4</v>
      </c>
      <c r="E12" s="29">
        <v>1.25</v>
      </c>
      <c r="F12" s="29">
        <v>1</v>
      </c>
      <c r="G12" s="29">
        <v>52.31</v>
      </c>
      <c r="H12" s="286" t="s">
        <v>447</v>
      </c>
    </row>
    <row r="13" spans="1:8" ht="20.45" customHeight="1">
      <c r="A13" s="244"/>
      <c r="B13" s="233"/>
      <c r="C13" s="28" t="s">
        <v>363</v>
      </c>
      <c r="D13" s="28" t="s">
        <v>365</v>
      </c>
      <c r="E13" s="28" t="s">
        <v>364</v>
      </c>
      <c r="F13" s="28" t="s">
        <v>443</v>
      </c>
      <c r="G13" s="28" t="s">
        <v>439</v>
      </c>
      <c r="H13" s="286"/>
    </row>
    <row r="14" spans="1:8" ht="25.9" customHeight="1">
      <c r="A14" s="243">
        <v>7</v>
      </c>
      <c r="B14" s="233" t="s">
        <v>448</v>
      </c>
      <c r="C14" s="29">
        <v>7832.76</v>
      </c>
      <c r="D14" s="29">
        <v>67.099999999999994</v>
      </c>
      <c r="E14" s="29">
        <v>1.25</v>
      </c>
      <c r="F14" s="29">
        <v>1</v>
      </c>
      <c r="G14" s="29">
        <v>65.66</v>
      </c>
      <c r="H14" s="286" t="s">
        <v>447</v>
      </c>
    </row>
    <row r="15" spans="1:8" ht="20.45" customHeight="1">
      <c r="A15" s="244"/>
      <c r="B15" s="233"/>
      <c r="C15" s="28" t="s">
        <v>363</v>
      </c>
      <c r="D15" s="28" t="s">
        <v>365</v>
      </c>
      <c r="E15" s="28" t="s">
        <v>364</v>
      </c>
      <c r="F15" s="28" t="s">
        <v>443</v>
      </c>
      <c r="G15" s="28" t="s">
        <v>439</v>
      </c>
      <c r="H15" s="286"/>
    </row>
    <row r="16" spans="1:8" ht="25.9" customHeight="1">
      <c r="A16" s="243">
        <v>8</v>
      </c>
      <c r="B16" s="233" t="s">
        <v>449</v>
      </c>
      <c r="C16" s="29">
        <v>18</v>
      </c>
      <c r="D16" s="29">
        <v>10.43</v>
      </c>
      <c r="E16" s="29">
        <v>1</v>
      </c>
      <c r="F16" s="29">
        <v>365</v>
      </c>
      <c r="G16" s="29">
        <v>6.85</v>
      </c>
      <c r="H16" s="286" t="s">
        <v>450</v>
      </c>
    </row>
    <row r="17" spans="1:8" ht="20.45" customHeight="1">
      <c r="A17" s="244"/>
      <c r="B17" s="233"/>
      <c r="C17" s="28" t="s">
        <v>425</v>
      </c>
      <c r="D17" s="28" t="s">
        <v>426</v>
      </c>
      <c r="E17" s="28" t="s">
        <v>364</v>
      </c>
      <c r="F17" s="28" t="s">
        <v>375</v>
      </c>
      <c r="G17" s="28" t="s">
        <v>439</v>
      </c>
      <c r="H17" s="286"/>
    </row>
    <row r="18" spans="1:8" ht="25.9" customHeight="1">
      <c r="A18" s="243">
        <v>9</v>
      </c>
      <c r="B18" s="233" t="s">
        <v>428</v>
      </c>
      <c r="C18" s="29">
        <v>55226</v>
      </c>
      <c r="D18" s="29">
        <v>5.34</v>
      </c>
      <c r="E18" s="29">
        <v>2</v>
      </c>
      <c r="F18" s="29">
        <v>1</v>
      </c>
      <c r="G18" s="29">
        <v>58.98</v>
      </c>
      <c r="H18" s="286" t="s">
        <v>450</v>
      </c>
    </row>
    <row r="19" spans="1:8" ht="20.45" customHeight="1">
      <c r="A19" s="244"/>
      <c r="B19" s="233"/>
      <c r="C19" s="28" t="s">
        <v>363</v>
      </c>
      <c r="D19" s="28" t="s">
        <v>365</v>
      </c>
      <c r="E19" s="28" t="s">
        <v>364</v>
      </c>
      <c r="F19" s="28" t="s">
        <v>443</v>
      </c>
      <c r="G19" s="28" t="s">
        <v>439</v>
      </c>
      <c r="H19" s="286"/>
    </row>
    <row r="20" spans="1:8" ht="25.9" customHeight="1">
      <c r="A20" s="243">
        <v>10</v>
      </c>
      <c r="B20" s="233" t="s">
        <v>430</v>
      </c>
      <c r="C20" s="29">
        <v>7560</v>
      </c>
      <c r="D20" s="29">
        <v>5.34</v>
      </c>
      <c r="E20" s="29">
        <v>1.5</v>
      </c>
      <c r="F20" s="29">
        <v>1</v>
      </c>
      <c r="G20" s="29">
        <v>6.06</v>
      </c>
      <c r="H20" s="286" t="s">
        <v>450</v>
      </c>
    </row>
    <row r="21" spans="1:8" ht="20.45" customHeight="1">
      <c r="A21" s="244"/>
      <c r="B21" s="233"/>
      <c r="C21" s="28" t="s">
        <v>363</v>
      </c>
      <c r="D21" s="28" t="s">
        <v>365</v>
      </c>
      <c r="E21" s="28" t="s">
        <v>364</v>
      </c>
      <c r="F21" s="28" t="s">
        <v>443</v>
      </c>
      <c r="G21" s="28" t="s">
        <v>439</v>
      </c>
      <c r="H21" s="286"/>
    </row>
    <row r="22" spans="1:8" ht="25.9" customHeight="1">
      <c r="A22" s="243">
        <v>11</v>
      </c>
      <c r="B22" s="233" t="s">
        <v>432</v>
      </c>
      <c r="C22" s="29" t="s">
        <v>26</v>
      </c>
      <c r="D22" s="29" t="s">
        <v>26</v>
      </c>
      <c r="E22" s="29" t="s">
        <v>26</v>
      </c>
      <c r="F22" s="29" t="s">
        <v>26</v>
      </c>
      <c r="G22" s="29">
        <v>38.75</v>
      </c>
      <c r="H22" s="286" t="s">
        <v>450</v>
      </c>
    </row>
    <row r="23" spans="1:8" ht="20.45" customHeight="1">
      <c r="A23" s="244"/>
      <c r="B23" s="233"/>
      <c r="C23" s="28" t="s">
        <v>26</v>
      </c>
      <c r="D23" s="28" t="s">
        <v>26</v>
      </c>
      <c r="E23" s="28" t="s">
        <v>26</v>
      </c>
      <c r="F23" s="28" t="s">
        <v>26</v>
      </c>
      <c r="G23" s="28" t="s">
        <v>439</v>
      </c>
      <c r="H23" s="286"/>
    </row>
    <row r="24" spans="1:8" ht="33.6" customHeight="1">
      <c r="A24" s="285" t="s">
        <v>28</v>
      </c>
      <c r="B24" s="285"/>
      <c r="C24" s="285"/>
      <c r="D24" s="285"/>
      <c r="E24" s="285"/>
      <c r="F24" s="285"/>
      <c r="G24" s="27">
        <f>SUM(G2:G23)</f>
        <v>612.42999999999995</v>
      </c>
      <c r="H24" s="39" t="s">
        <v>439</v>
      </c>
    </row>
  </sheetData>
  <mergeCells count="34">
    <mergeCell ref="B20:B21"/>
    <mergeCell ref="B22:B23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B10:B11"/>
    <mergeCell ref="B12:B13"/>
    <mergeCell ref="B14:B15"/>
    <mergeCell ref="B16:B17"/>
    <mergeCell ref="B18:B19"/>
    <mergeCell ref="A24:F24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2:B3"/>
    <mergeCell ref="B4:B5"/>
    <mergeCell ref="B6:B7"/>
    <mergeCell ref="B8:B9"/>
  </mergeCells>
  <phoneticPr fontId="3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7"/>
  <sheetViews>
    <sheetView topLeftCell="A5" workbookViewId="0">
      <selection sqref="A1:D17"/>
    </sheetView>
  </sheetViews>
  <sheetFormatPr defaultColWidth="9" defaultRowHeight="24.6" customHeight="1"/>
  <cols>
    <col min="1" max="2" width="13.125" style="2" customWidth="1"/>
    <col min="3" max="3" width="24.25" style="2" customWidth="1"/>
    <col min="4" max="4" width="17.375" style="2" customWidth="1"/>
  </cols>
  <sheetData>
    <row r="1" spans="1:4" ht="24.6" customHeight="1">
      <c r="A1" s="27" t="s">
        <v>451</v>
      </c>
      <c r="B1" s="27" t="s">
        <v>452</v>
      </c>
      <c r="C1" s="27" t="s">
        <v>453</v>
      </c>
      <c r="D1" s="27" t="s">
        <v>454</v>
      </c>
    </row>
    <row r="2" spans="1:4" ht="31.15" customHeight="1">
      <c r="A2" s="286" t="s">
        <v>455</v>
      </c>
      <c r="B2" s="286" t="s">
        <v>269</v>
      </c>
      <c r="C2" s="28" t="s">
        <v>5</v>
      </c>
      <c r="D2" s="28" t="s">
        <v>456</v>
      </c>
    </row>
    <row r="3" spans="1:4" ht="31.15" customHeight="1">
      <c r="A3" s="286"/>
      <c r="B3" s="286"/>
      <c r="C3" s="28" t="s">
        <v>8</v>
      </c>
      <c r="D3" s="28" t="s">
        <v>457</v>
      </c>
    </row>
    <row r="4" spans="1:4" ht="31.15" customHeight="1">
      <c r="A4" s="286"/>
      <c r="B4" s="286"/>
      <c r="C4" s="28" t="s">
        <v>458</v>
      </c>
      <c r="D4" s="28" t="s">
        <v>459</v>
      </c>
    </row>
    <row r="5" spans="1:4" ht="31.15" customHeight="1">
      <c r="A5" s="286"/>
      <c r="B5" s="286"/>
      <c r="C5" s="28" t="s">
        <v>460</v>
      </c>
      <c r="D5" s="28" t="s">
        <v>461</v>
      </c>
    </row>
    <row r="6" spans="1:4" ht="31.15" customHeight="1">
      <c r="A6" s="286"/>
      <c r="B6" s="286"/>
      <c r="C6" s="28" t="s">
        <v>462</v>
      </c>
      <c r="D6" s="28" t="s">
        <v>463</v>
      </c>
    </row>
    <row r="7" spans="1:4" ht="31.15" customHeight="1">
      <c r="A7" s="286"/>
      <c r="B7" s="286"/>
      <c r="C7" s="28" t="s">
        <v>464</v>
      </c>
      <c r="D7" s="28" t="s">
        <v>465</v>
      </c>
    </row>
    <row r="8" spans="1:4" ht="31.15" customHeight="1">
      <c r="A8" s="286"/>
      <c r="B8" s="286"/>
      <c r="C8" s="28" t="s">
        <v>19</v>
      </c>
      <c r="D8" s="28" t="s">
        <v>466</v>
      </c>
    </row>
    <row r="9" spans="1:4" ht="31.15" customHeight="1">
      <c r="A9" s="286"/>
      <c r="B9" s="286" t="s">
        <v>467</v>
      </c>
      <c r="C9" s="28" t="s">
        <v>468</v>
      </c>
      <c r="D9" s="28" t="s">
        <v>469</v>
      </c>
    </row>
    <row r="10" spans="1:4" ht="31.15" customHeight="1">
      <c r="A10" s="286"/>
      <c r="B10" s="286"/>
      <c r="C10" s="28" t="s">
        <v>470</v>
      </c>
      <c r="D10" s="28" t="s">
        <v>471</v>
      </c>
    </row>
    <row r="11" spans="1:4" ht="31.15" customHeight="1">
      <c r="A11" s="286"/>
      <c r="B11" s="286"/>
      <c r="C11" s="28" t="s">
        <v>472</v>
      </c>
      <c r="D11" s="28" t="s">
        <v>473</v>
      </c>
    </row>
    <row r="12" spans="1:4" ht="31.15" customHeight="1">
      <c r="A12" s="286"/>
      <c r="B12" s="28" t="s">
        <v>474</v>
      </c>
      <c r="C12" s="28" t="s">
        <v>475</v>
      </c>
      <c r="D12" s="28" t="s">
        <v>476</v>
      </c>
    </row>
    <row r="13" spans="1:4" ht="31.15" customHeight="1">
      <c r="A13" s="286" t="s">
        <v>477</v>
      </c>
      <c r="B13" s="286" t="s">
        <v>478</v>
      </c>
      <c r="C13" s="28" t="s">
        <v>479</v>
      </c>
      <c r="D13" s="28" t="s">
        <v>480</v>
      </c>
    </row>
    <row r="14" spans="1:4" ht="31.15" customHeight="1">
      <c r="A14" s="286"/>
      <c r="B14" s="286"/>
      <c r="C14" s="28" t="s">
        <v>481</v>
      </c>
      <c r="D14" s="28" t="s">
        <v>482</v>
      </c>
    </row>
    <row r="15" spans="1:4" ht="31.15" customHeight="1">
      <c r="A15" s="286"/>
      <c r="B15" s="286"/>
      <c r="C15" s="28" t="s">
        <v>483</v>
      </c>
      <c r="D15" s="28" t="s">
        <v>484</v>
      </c>
    </row>
    <row r="16" spans="1:4" ht="31.15" customHeight="1">
      <c r="A16" s="28" t="s">
        <v>485</v>
      </c>
      <c r="B16" s="28" t="s">
        <v>26</v>
      </c>
      <c r="C16" s="28" t="s">
        <v>486</v>
      </c>
      <c r="D16" s="28" t="s">
        <v>487</v>
      </c>
    </row>
    <row r="17" spans="1:4" ht="41.45" customHeight="1">
      <c r="A17" s="28" t="s">
        <v>488</v>
      </c>
      <c r="B17" s="28" t="s">
        <v>26</v>
      </c>
      <c r="C17" s="28" t="s">
        <v>489</v>
      </c>
      <c r="D17" s="29" t="s">
        <v>490</v>
      </c>
    </row>
  </sheetData>
  <mergeCells count="5">
    <mergeCell ref="A2:A12"/>
    <mergeCell ref="A13:A15"/>
    <mergeCell ref="B2:B8"/>
    <mergeCell ref="B9:B11"/>
    <mergeCell ref="B13:B15"/>
  </mergeCells>
  <phoneticPr fontId="3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8"/>
  <sheetViews>
    <sheetView workbookViewId="0">
      <selection activeCell="H8" sqref="A1:H8"/>
    </sheetView>
  </sheetViews>
  <sheetFormatPr defaultColWidth="9" defaultRowHeight="13.5"/>
  <cols>
    <col min="1" max="1" width="5.5" style="2" customWidth="1"/>
    <col min="2" max="2" width="12.25" style="2" customWidth="1"/>
    <col min="3" max="3" width="15.125" style="2" customWidth="1"/>
    <col min="4" max="4" width="13.75" style="2" customWidth="1"/>
    <col min="5" max="5" width="14.875" style="2" customWidth="1"/>
    <col min="6" max="8" width="15.875" customWidth="1"/>
  </cols>
  <sheetData>
    <row r="1" spans="1:8" ht="26.45" customHeight="1">
      <c r="A1" s="310" t="s">
        <v>0</v>
      </c>
      <c r="B1" s="310" t="s">
        <v>422</v>
      </c>
      <c r="C1" s="325" t="s">
        <v>491</v>
      </c>
      <c r="D1" s="310" t="s">
        <v>492</v>
      </c>
      <c r="E1" s="285" t="s">
        <v>493</v>
      </c>
      <c r="F1" s="285"/>
      <c r="G1" s="285"/>
      <c r="H1" s="310" t="s">
        <v>494</v>
      </c>
    </row>
    <row r="2" spans="1:8" ht="35.450000000000003" customHeight="1">
      <c r="A2" s="310"/>
      <c r="B2" s="310"/>
      <c r="C2" s="310"/>
      <c r="D2" s="310"/>
      <c r="E2" s="7" t="s">
        <v>495</v>
      </c>
      <c r="F2" s="7" t="s">
        <v>496</v>
      </c>
      <c r="G2" s="7" t="s">
        <v>497</v>
      </c>
      <c r="H2" s="310"/>
    </row>
    <row r="3" spans="1:8" ht="27" customHeight="1">
      <c r="A3" s="8">
        <v>1</v>
      </c>
      <c r="B3" s="8" t="s">
        <v>329</v>
      </c>
      <c r="C3" s="8" t="s">
        <v>498</v>
      </c>
      <c r="D3" s="8">
        <v>83.56</v>
      </c>
      <c r="E3" s="35">
        <v>31.21</v>
      </c>
      <c r="F3" s="8" t="s">
        <v>26</v>
      </c>
      <c r="G3" s="28">
        <v>35.51</v>
      </c>
      <c r="H3" s="28">
        <v>31.21</v>
      </c>
    </row>
    <row r="4" spans="1:8" ht="27" customHeight="1">
      <c r="A4" s="8">
        <v>2</v>
      </c>
      <c r="B4" s="8" t="s">
        <v>330</v>
      </c>
      <c r="C4" s="8" t="s">
        <v>498</v>
      </c>
      <c r="D4" s="8">
        <v>15.88</v>
      </c>
      <c r="E4" s="36">
        <v>24.23</v>
      </c>
      <c r="F4" s="8" t="s">
        <v>26</v>
      </c>
      <c r="G4" s="37">
        <v>15.88</v>
      </c>
      <c r="H4" s="28">
        <v>15.88</v>
      </c>
    </row>
    <row r="5" spans="1:8" ht="27" customHeight="1">
      <c r="A5" s="8">
        <v>3</v>
      </c>
      <c r="B5" s="8" t="s">
        <v>499</v>
      </c>
      <c r="C5" s="8" t="s">
        <v>500</v>
      </c>
      <c r="D5" s="8" t="s">
        <v>501</v>
      </c>
      <c r="E5" s="8">
        <v>4.2000000000000003E-2</v>
      </c>
      <c r="F5" s="38">
        <v>3.4000000000000002E-2</v>
      </c>
      <c r="G5" s="28" t="s">
        <v>26</v>
      </c>
      <c r="H5" s="28">
        <v>3.4000000000000002E-2</v>
      </c>
    </row>
    <row r="6" spans="1:8" ht="27" customHeight="1">
      <c r="A6" s="8">
        <v>4</v>
      </c>
      <c r="B6" s="8" t="s">
        <v>502</v>
      </c>
      <c r="C6" s="8" t="s">
        <v>500</v>
      </c>
      <c r="D6" s="8" t="s">
        <v>501</v>
      </c>
      <c r="E6" s="38">
        <v>9.5000000000000001E-2</v>
      </c>
      <c r="F6" s="8" t="s">
        <v>26</v>
      </c>
      <c r="G6" s="28" t="s">
        <v>26</v>
      </c>
      <c r="H6" s="28">
        <v>9.5000000000000001E-2</v>
      </c>
    </row>
    <row r="7" spans="1:8" ht="27" customHeight="1">
      <c r="A7" s="8">
        <v>5</v>
      </c>
      <c r="B7" s="8" t="s">
        <v>503</v>
      </c>
      <c r="C7" s="8" t="s">
        <v>367</v>
      </c>
      <c r="D7" s="8">
        <v>5.0000000000000001E-3</v>
      </c>
      <c r="E7" s="36" t="s">
        <v>26</v>
      </c>
      <c r="F7" s="38">
        <v>4.0000000000000001E-3</v>
      </c>
      <c r="G7" s="28" t="s">
        <v>26</v>
      </c>
      <c r="H7" s="28">
        <v>4.0000000000000001E-3</v>
      </c>
    </row>
    <row r="8" spans="1:8" ht="27" customHeight="1">
      <c r="A8" s="28">
        <v>6</v>
      </c>
      <c r="B8" s="28" t="s">
        <v>449</v>
      </c>
      <c r="C8" s="28" t="s">
        <v>504</v>
      </c>
      <c r="D8" s="28">
        <v>10.43</v>
      </c>
      <c r="E8" s="37">
        <v>4.66</v>
      </c>
      <c r="F8" s="28" t="s">
        <v>26</v>
      </c>
      <c r="G8" s="28">
        <v>5.48</v>
      </c>
      <c r="H8" s="28">
        <v>4.66</v>
      </c>
    </row>
  </sheetData>
  <mergeCells count="6">
    <mergeCell ref="H1:H2"/>
    <mergeCell ref="E1:G1"/>
    <mergeCell ref="A1:A2"/>
    <mergeCell ref="B1:B2"/>
    <mergeCell ref="C1:C2"/>
    <mergeCell ref="D1:D2"/>
  </mergeCells>
  <phoneticPr fontId="3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5"/>
  <sheetViews>
    <sheetView workbookViewId="0">
      <selection activeCell="G1" sqref="E1:G1048576"/>
    </sheetView>
  </sheetViews>
  <sheetFormatPr defaultColWidth="9" defaultRowHeight="13.5"/>
  <cols>
    <col min="4" max="4" width="39.375" customWidth="1"/>
    <col min="6" max="6" width="17.875" customWidth="1"/>
  </cols>
  <sheetData>
    <row r="1" spans="1:10" ht="20.25">
      <c r="A1" s="225" t="s">
        <v>29</v>
      </c>
      <c r="B1" s="226"/>
      <c r="C1" s="226"/>
      <c r="D1" s="226"/>
    </row>
    <row r="2" spans="1:10">
      <c r="A2" s="233" t="s">
        <v>30</v>
      </c>
      <c r="B2" s="233" t="s">
        <v>31</v>
      </c>
      <c r="C2" s="256" t="s">
        <v>32</v>
      </c>
      <c r="D2" s="29" t="s">
        <v>33</v>
      </c>
    </row>
    <row r="3" spans="1:10">
      <c r="A3" s="233"/>
      <c r="B3" s="233"/>
      <c r="C3" s="256"/>
      <c r="D3" s="63" t="s">
        <v>34</v>
      </c>
    </row>
    <row r="4" spans="1:10">
      <c r="A4" s="234">
        <v>1</v>
      </c>
      <c r="B4" s="245" t="s">
        <v>35</v>
      </c>
      <c r="C4" s="257" t="s">
        <v>36</v>
      </c>
      <c r="D4" s="174">
        <v>6.2</v>
      </c>
      <c r="E4" s="268">
        <v>1</v>
      </c>
      <c r="F4" s="273" t="s">
        <v>35</v>
      </c>
      <c r="G4" s="282" t="s">
        <v>36</v>
      </c>
      <c r="H4" s="70">
        <v>6.2</v>
      </c>
      <c r="I4" s="61">
        <v>16.399999999999999</v>
      </c>
      <c r="J4" s="199">
        <f>H4-D4</f>
        <v>0</v>
      </c>
    </row>
    <row r="5" spans="1:10">
      <c r="A5" s="235"/>
      <c r="B5" s="246"/>
      <c r="C5" s="258"/>
      <c r="D5" s="174">
        <v>1.375</v>
      </c>
      <c r="E5" s="269"/>
      <c r="F5" s="274"/>
      <c r="G5" s="283"/>
      <c r="H5" s="70">
        <v>1.375</v>
      </c>
      <c r="I5" s="61">
        <v>20</v>
      </c>
      <c r="J5" s="199">
        <f t="shared" ref="J5:J68" si="0">H5-D5</f>
        <v>0</v>
      </c>
    </row>
    <row r="6" spans="1:10">
      <c r="A6" s="235"/>
      <c r="B6" s="246"/>
      <c r="C6" s="258"/>
      <c r="D6" s="175"/>
      <c r="E6" s="269"/>
      <c r="F6" s="274"/>
      <c r="G6" s="283"/>
      <c r="H6" s="70"/>
      <c r="I6" s="61"/>
      <c r="J6" s="199">
        <f t="shared" si="0"/>
        <v>0</v>
      </c>
    </row>
    <row r="7" spans="1:10">
      <c r="A7" s="235"/>
      <c r="B7" s="246"/>
      <c r="C7" s="258"/>
      <c r="D7" s="175"/>
      <c r="E7" s="269"/>
      <c r="F7" s="274"/>
      <c r="G7" s="283"/>
      <c r="H7" s="70"/>
      <c r="I7" s="61"/>
      <c r="J7" s="199">
        <f t="shared" si="0"/>
        <v>0</v>
      </c>
    </row>
    <row r="8" spans="1:10">
      <c r="A8" s="235"/>
      <c r="B8" s="246"/>
      <c r="C8" s="258"/>
      <c r="D8" s="175"/>
      <c r="E8" s="269"/>
      <c r="F8" s="274"/>
      <c r="G8" s="283"/>
      <c r="H8" s="70"/>
      <c r="I8" s="61"/>
      <c r="J8" s="199">
        <f t="shared" si="0"/>
        <v>0</v>
      </c>
    </row>
    <row r="9" spans="1:10">
      <c r="A9" s="235"/>
      <c r="B9" s="246"/>
      <c r="C9" s="258"/>
      <c r="D9" s="175"/>
      <c r="E9" s="269"/>
      <c r="F9" s="274"/>
      <c r="G9" s="283"/>
      <c r="H9" s="70"/>
      <c r="I9" s="61"/>
      <c r="J9" s="199">
        <f t="shared" si="0"/>
        <v>0</v>
      </c>
    </row>
    <row r="10" spans="1:10">
      <c r="A10" s="235"/>
      <c r="B10" s="246"/>
      <c r="C10" s="258"/>
      <c r="D10" s="175"/>
      <c r="E10" s="269"/>
      <c r="F10" s="274"/>
      <c r="G10" s="283"/>
      <c r="H10" s="70"/>
      <c r="I10" s="61"/>
      <c r="J10" s="199">
        <f t="shared" si="0"/>
        <v>0</v>
      </c>
    </row>
    <row r="11" spans="1:10">
      <c r="A11" s="235"/>
      <c r="B11" s="246"/>
      <c r="C11" s="258"/>
      <c r="D11" s="175"/>
      <c r="E11" s="269"/>
      <c r="F11" s="274"/>
      <c r="G11" s="283"/>
      <c r="H11" s="70"/>
      <c r="I11" s="61"/>
      <c r="J11" s="199">
        <f t="shared" si="0"/>
        <v>0</v>
      </c>
    </row>
    <row r="12" spans="1:10">
      <c r="A12" s="235"/>
      <c r="B12" s="247"/>
      <c r="C12" s="259"/>
      <c r="D12" s="175"/>
      <c r="E12" s="269"/>
      <c r="F12" s="275"/>
      <c r="G12" s="284"/>
      <c r="H12" s="70"/>
      <c r="I12" s="61"/>
      <c r="J12" s="199">
        <f t="shared" si="0"/>
        <v>0</v>
      </c>
    </row>
    <row r="13" spans="1:10" ht="27">
      <c r="A13" s="236"/>
      <c r="B13" s="176" t="s">
        <v>37</v>
      </c>
      <c r="C13" s="177" t="s">
        <v>38</v>
      </c>
      <c r="D13" s="175">
        <v>0.22</v>
      </c>
      <c r="E13" s="270"/>
      <c r="F13" s="189" t="s">
        <v>37</v>
      </c>
      <c r="G13" s="190" t="s">
        <v>38</v>
      </c>
      <c r="H13" s="70">
        <v>0.22</v>
      </c>
      <c r="I13" s="61">
        <v>11</v>
      </c>
      <c r="J13" s="199">
        <f t="shared" si="0"/>
        <v>0</v>
      </c>
    </row>
    <row r="14" spans="1:10">
      <c r="A14" s="234">
        <v>2</v>
      </c>
      <c r="B14" s="178" t="s">
        <v>39</v>
      </c>
      <c r="C14" s="179" t="s">
        <v>40</v>
      </c>
      <c r="D14" s="180">
        <v>0.79</v>
      </c>
      <c r="E14" s="268">
        <v>2</v>
      </c>
      <c r="F14" s="191" t="s">
        <v>39</v>
      </c>
      <c r="G14" s="190" t="s">
        <v>40</v>
      </c>
      <c r="H14" s="61">
        <v>0.79</v>
      </c>
      <c r="I14" s="61">
        <v>7</v>
      </c>
      <c r="J14" s="199">
        <f t="shared" si="0"/>
        <v>0</v>
      </c>
    </row>
    <row r="15" spans="1:10">
      <c r="A15" s="236"/>
      <c r="B15" s="178" t="s">
        <v>39</v>
      </c>
      <c r="C15" s="179" t="s">
        <v>41</v>
      </c>
      <c r="D15" s="174">
        <v>0.22</v>
      </c>
      <c r="E15" s="270"/>
      <c r="F15" s="191" t="s">
        <v>39</v>
      </c>
      <c r="G15" s="190" t="s">
        <v>41</v>
      </c>
      <c r="H15" s="70">
        <v>0.22</v>
      </c>
      <c r="I15" s="61">
        <v>12</v>
      </c>
      <c r="J15" s="199">
        <f t="shared" si="0"/>
        <v>0</v>
      </c>
    </row>
    <row r="16" spans="1:10">
      <c r="A16" s="237">
        <v>3</v>
      </c>
      <c r="B16" s="245" t="s">
        <v>42</v>
      </c>
      <c r="C16" s="179" t="s">
        <v>43</v>
      </c>
      <c r="D16" s="181">
        <v>0</v>
      </c>
      <c r="E16" s="271">
        <v>3</v>
      </c>
      <c r="F16" s="276" t="s">
        <v>42</v>
      </c>
      <c r="G16" s="190" t="s">
        <v>43</v>
      </c>
      <c r="H16" s="70">
        <v>0.33</v>
      </c>
      <c r="I16" s="61">
        <v>9.6</v>
      </c>
      <c r="J16" s="199">
        <f t="shared" si="0"/>
        <v>0.33</v>
      </c>
    </row>
    <row r="17" spans="1:10">
      <c r="A17" s="237"/>
      <c r="B17" s="246"/>
      <c r="C17" s="179" t="s">
        <v>44</v>
      </c>
      <c r="D17" s="174">
        <v>0.2</v>
      </c>
      <c r="E17" s="271"/>
      <c r="F17" s="277"/>
      <c r="G17" s="192" t="s">
        <v>44</v>
      </c>
      <c r="H17" s="70">
        <v>0.2</v>
      </c>
      <c r="I17" s="61">
        <v>11.5</v>
      </c>
      <c r="J17" s="199">
        <f t="shared" si="0"/>
        <v>0</v>
      </c>
    </row>
    <row r="18" spans="1:10">
      <c r="A18" s="238"/>
      <c r="B18" s="178" t="s">
        <v>42</v>
      </c>
      <c r="C18" s="179" t="s">
        <v>45</v>
      </c>
      <c r="D18" s="182">
        <v>0.05</v>
      </c>
      <c r="E18" s="272"/>
      <c r="F18" s="193" t="s">
        <v>42</v>
      </c>
      <c r="G18" s="192" t="s">
        <v>45</v>
      </c>
      <c r="H18" s="194">
        <v>0.05</v>
      </c>
      <c r="I18" s="72">
        <v>13</v>
      </c>
      <c r="J18" s="199">
        <f t="shared" si="0"/>
        <v>0</v>
      </c>
    </row>
    <row r="19" spans="1:10">
      <c r="A19" s="234">
        <v>4</v>
      </c>
      <c r="B19" s="245" t="s">
        <v>46</v>
      </c>
      <c r="C19" s="179" t="s">
        <v>47</v>
      </c>
      <c r="D19" s="174">
        <v>0.36</v>
      </c>
      <c r="E19" s="268">
        <v>4</v>
      </c>
      <c r="F19" s="276" t="s">
        <v>46</v>
      </c>
      <c r="G19" s="190" t="s">
        <v>47</v>
      </c>
      <c r="H19" s="70">
        <v>0.36</v>
      </c>
      <c r="I19" s="61">
        <v>9.3000000000000007</v>
      </c>
      <c r="J19" s="199">
        <f t="shared" si="0"/>
        <v>0</v>
      </c>
    </row>
    <row r="20" spans="1:10">
      <c r="A20" s="235"/>
      <c r="B20" s="247"/>
      <c r="C20" s="179" t="s">
        <v>48</v>
      </c>
      <c r="D20" s="174">
        <v>0.13</v>
      </c>
      <c r="E20" s="269"/>
      <c r="F20" s="278"/>
      <c r="G20" s="190" t="s">
        <v>48</v>
      </c>
      <c r="H20" s="70">
        <v>0.13</v>
      </c>
      <c r="I20" s="61">
        <v>9.3000000000000007</v>
      </c>
      <c r="J20" s="199">
        <f t="shared" si="0"/>
        <v>0</v>
      </c>
    </row>
    <row r="21" spans="1:10">
      <c r="A21" s="235"/>
      <c r="B21" s="248" t="s">
        <v>49</v>
      </c>
      <c r="C21" s="177" t="s">
        <v>50</v>
      </c>
      <c r="D21" s="184"/>
      <c r="E21" s="269"/>
      <c r="F21" s="254" t="s">
        <v>49</v>
      </c>
      <c r="G21" s="61" t="s">
        <v>50</v>
      </c>
      <c r="H21" s="61"/>
      <c r="I21" s="61"/>
      <c r="J21" s="199">
        <f t="shared" si="0"/>
        <v>0</v>
      </c>
    </row>
    <row r="22" spans="1:10">
      <c r="A22" s="235"/>
      <c r="B22" s="248"/>
      <c r="C22" s="177" t="s">
        <v>51</v>
      </c>
      <c r="D22" s="184"/>
      <c r="E22" s="269"/>
      <c r="F22" s="254"/>
      <c r="G22" s="61" t="s">
        <v>51</v>
      </c>
      <c r="H22" s="61"/>
      <c r="I22" s="61"/>
      <c r="J22" s="199">
        <f t="shared" si="0"/>
        <v>0</v>
      </c>
    </row>
    <row r="23" spans="1:10">
      <c r="A23" s="235"/>
      <c r="B23" s="237" t="s">
        <v>52</v>
      </c>
      <c r="C23" s="260" t="s">
        <v>53</v>
      </c>
      <c r="D23" s="184"/>
      <c r="E23" s="269"/>
      <c r="F23" s="253" t="s">
        <v>52</v>
      </c>
      <c r="G23" s="251" t="s">
        <v>53</v>
      </c>
      <c r="H23" s="61"/>
      <c r="I23" s="61"/>
      <c r="J23" s="199">
        <f t="shared" si="0"/>
        <v>0</v>
      </c>
    </row>
    <row r="24" spans="1:10">
      <c r="A24" s="235"/>
      <c r="B24" s="249"/>
      <c r="C24" s="261"/>
      <c r="D24" s="184"/>
      <c r="E24" s="269"/>
      <c r="F24" s="252"/>
      <c r="G24" s="252"/>
      <c r="H24" s="61"/>
      <c r="I24" s="61"/>
      <c r="J24" s="199">
        <f t="shared" si="0"/>
        <v>0</v>
      </c>
    </row>
    <row r="25" spans="1:10">
      <c r="A25" s="235"/>
      <c r="B25" s="185" t="s">
        <v>54</v>
      </c>
      <c r="C25" s="177" t="s">
        <v>55</v>
      </c>
      <c r="D25" s="184"/>
      <c r="E25" s="269"/>
      <c r="F25" s="80" t="s">
        <v>54</v>
      </c>
      <c r="G25" s="61" t="s">
        <v>55</v>
      </c>
      <c r="H25" s="61"/>
      <c r="I25" s="61"/>
      <c r="J25" s="199">
        <f t="shared" si="0"/>
        <v>0</v>
      </c>
    </row>
    <row r="26" spans="1:10">
      <c r="A26" s="235"/>
      <c r="B26" s="183" t="s">
        <v>56</v>
      </c>
      <c r="C26" s="177" t="s">
        <v>57</v>
      </c>
      <c r="D26" s="184"/>
      <c r="E26" s="269"/>
      <c r="F26" s="61" t="s">
        <v>56</v>
      </c>
      <c r="G26" s="61" t="s">
        <v>57</v>
      </c>
      <c r="H26" s="61"/>
      <c r="I26" s="61"/>
      <c r="J26" s="199">
        <f t="shared" si="0"/>
        <v>0</v>
      </c>
    </row>
    <row r="27" spans="1:10">
      <c r="A27" s="235"/>
      <c r="B27" s="250" t="s">
        <v>58</v>
      </c>
      <c r="C27" s="260" t="s">
        <v>59</v>
      </c>
      <c r="D27" s="184"/>
      <c r="E27" s="269"/>
      <c r="F27" s="251" t="s">
        <v>58</v>
      </c>
      <c r="G27" s="251" t="s">
        <v>59</v>
      </c>
      <c r="H27" s="61"/>
      <c r="I27" s="61"/>
      <c r="J27" s="199">
        <f t="shared" si="0"/>
        <v>0</v>
      </c>
    </row>
    <row r="28" spans="1:10">
      <c r="A28" s="236"/>
      <c r="B28" s="249"/>
      <c r="C28" s="261"/>
      <c r="D28" s="184"/>
      <c r="E28" s="270"/>
      <c r="F28" s="252"/>
      <c r="G28" s="252"/>
      <c r="H28" s="61"/>
      <c r="I28" s="61"/>
      <c r="J28" s="199">
        <f t="shared" si="0"/>
        <v>0</v>
      </c>
    </row>
    <row r="29" spans="1:10">
      <c r="A29" s="234">
        <v>5</v>
      </c>
      <c r="B29" s="178" t="s">
        <v>60</v>
      </c>
      <c r="C29" s="179" t="s">
        <v>61</v>
      </c>
      <c r="D29" s="174">
        <v>0.69</v>
      </c>
      <c r="E29" s="268">
        <v>5</v>
      </c>
      <c r="F29" s="191" t="s">
        <v>60</v>
      </c>
      <c r="G29" s="190" t="s">
        <v>61</v>
      </c>
      <c r="H29" s="70">
        <v>0.69</v>
      </c>
      <c r="I29" s="61">
        <v>10.3</v>
      </c>
      <c r="J29" s="199">
        <f t="shared" si="0"/>
        <v>0</v>
      </c>
    </row>
    <row r="30" spans="1:10">
      <c r="A30" s="235"/>
      <c r="B30" s="248" t="s">
        <v>62</v>
      </c>
      <c r="C30" s="262" t="s">
        <v>63</v>
      </c>
      <c r="D30" s="184"/>
      <c r="E30" s="269"/>
      <c r="F30" s="254" t="s">
        <v>62</v>
      </c>
      <c r="G30" s="253" t="s">
        <v>63</v>
      </c>
      <c r="H30" s="61"/>
      <c r="I30" s="61"/>
      <c r="J30" s="199">
        <f t="shared" si="0"/>
        <v>0</v>
      </c>
    </row>
    <row r="31" spans="1:10">
      <c r="A31" s="235"/>
      <c r="B31" s="248"/>
      <c r="C31" s="262"/>
      <c r="D31" s="184"/>
      <c r="E31" s="269"/>
      <c r="F31" s="254"/>
      <c r="G31" s="253"/>
      <c r="H31" s="61"/>
      <c r="I31" s="61"/>
      <c r="J31" s="199">
        <f t="shared" si="0"/>
        <v>0</v>
      </c>
    </row>
    <row r="32" spans="1:10">
      <c r="A32" s="235"/>
      <c r="B32" s="237" t="s">
        <v>64</v>
      </c>
      <c r="C32" s="262"/>
      <c r="D32" s="184"/>
      <c r="E32" s="269"/>
      <c r="F32" s="253" t="s">
        <v>64</v>
      </c>
      <c r="G32" s="253"/>
      <c r="H32" s="61"/>
      <c r="I32" s="61"/>
      <c r="J32" s="199">
        <f t="shared" si="0"/>
        <v>0</v>
      </c>
    </row>
    <row r="33" spans="1:10">
      <c r="A33" s="235"/>
      <c r="B33" s="249"/>
      <c r="C33" s="261"/>
      <c r="D33" s="184"/>
      <c r="E33" s="269"/>
      <c r="F33" s="252"/>
      <c r="G33" s="252"/>
      <c r="H33" s="61"/>
      <c r="I33" s="61"/>
      <c r="J33" s="199">
        <f t="shared" si="0"/>
        <v>0</v>
      </c>
    </row>
    <row r="34" spans="1:10">
      <c r="A34" s="235"/>
      <c r="B34" s="250" t="s">
        <v>65</v>
      </c>
      <c r="C34" s="260" t="s">
        <v>66</v>
      </c>
      <c r="D34" s="184"/>
      <c r="E34" s="269"/>
      <c r="F34" s="251" t="s">
        <v>65</v>
      </c>
      <c r="G34" s="251" t="s">
        <v>66</v>
      </c>
      <c r="H34" s="61"/>
      <c r="I34" s="61"/>
      <c r="J34" s="199">
        <f t="shared" si="0"/>
        <v>0</v>
      </c>
    </row>
    <row r="35" spans="1:10">
      <c r="A35" s="235"/>
      <c r="B35" s="237"/>
      <c r="C35" s="262"/>
      <c r="D35" s="184"/>
      <c r="E35" s="269"/>
      <c r="F35" s="253"/>
      <c r="G35" s="253"/>
      <c r="H35" s="61"/>
      <c r="I35" s="61"/>
      <c r="J35" s="199">
        <f t="shared" si="0"/>
        <v>0</v>
      </c>
    </row>
    <row r="36" spans="1:10">
      <c r="A36" s="235"/>
      <c r="B36" s="237" t="s">
        <v>67</v>
      </c>
      <c r="C36" s="260" t="s">
        <v>68</v>
      </c>
      <c r="D36" s="184"/>
      <c r="E36" s="269"/>
      <c r="F36" s="253" t="s">
        <v>67</v>
      </c>
      <c r="G36" s="251" t="s">
        <v>68</v>
      </c>
      <c r="H36" s="61"/>
      <c r="I36" s="61"/>
      <c r="J36" s="199">
        <f t="shared" si="0"/>
        <v>0</v>
      </c>
    </row>
    <row r="37" spans="1:10">
      <c r="A37" s="235"/>
      <c r="B37" s="249"/>
      <c r="C37" s="261"/>
      <c r="D37" s="184"/>
      <c r="E37" s="269"/>
      <c r="F37" s="252"/>
      <c r="G37" s="252"/>
      <c r="H37" s="61"/>
      <c r="I37" s="61"/>
      <c r="J37" s="199">
        <f t="shared" si="0"/>
        <v>0</v>
      </c>
    </row>
    <row r="38" spans="1:10">
      <c r="A38" s="235"/>
      <c r="B38" s="250" t="s">
        <v>69</v>
      </c>
      <c r="C38" s="260" t="s">
        <v>70</v>
      </c>
      <c r="D38" s="184"/>
      <c r="E38" s="269"/>
      <c r="F38" s="251" t="s">
        <v>69</v>
      </c>
      <c r="G38" s="251" t="s">
        <v>70</v>
      </c>
      <c r="H38" s="61"/>
      <c r="I38" s="61"/>
      <c r="J38" s="199">
        <f t="shared" si="0"/>
        <v>0</v>
      </c>
    </row>
    <row r="39" spans="1:10">
      <c r="A39" s="235"/>
      <c r="B39" s="237"/>
      <c r="C39" s="262"/>
      <c r="D39" s="184"/>
      <c r="E39" s="269"/>
      <c r="F39" s="253"/>
      <c r="G39" s="253"/>
      <c r="H39" s="61"/>
      <c r="I39" s="61"/>
      <c r="J39" s="199">
        <f t="shared" si="0"/>
        <v>0</v>
      </c>
    </row>
    <row r="40" spans="1:10">
      <c r="A40" s="236"/>
      <c r="B40" s="249"/>
      <c r="C40" s="261"/>
      <c r="D40" s="184"/>
      <c r="E40" s="270"/>
      <c r="F40" s="252"/>
      <c r="G40" s="252"/>
      <c r="H40" s="61"/>
      <c r="I40" s="61"/>
      <c r="J40" s="199">
        <f t="shared" si="0"/>
        <v>0</v>
      </c>
    </row>
    <row r="41" spans="1:10" ht="27">
      <c r="A41" s="176">
        <v>6</v>
      </c>
      <c r="B41" s="183" t="s">
        <v>71</v>
      </c>
      <c r="C41" s="186" t="s">
        <v>72</v>
      </c>
      <c r="D41" s="187">
        <v>0</v>
      </c>
      <c r="E41" s="29">
        <v>6</v>
      </c>
      <c r="F41" s="74" t="s">
        <v>71</v>
      </c>
      <c r="G41" s="195" t="s">
        <v>72</v>
      </c>
      <c r="H41" s="61">
        <v>0.6</v>
      </c>
      <c r="I41" s="61">
        <v>6</v>
      </c>
      <c r="J41" s="199">
        <f t="shared" si="0"/>
        <v>0.6</v>
      </c>
    </row>
    <row r="42" spans="1:10">
      <c r="A42" s="176">
        <v>7</v>
      </c>
      <c r="B42" s="178" t="s">
        <v>73</v>
      </c>
      <c r="C42" s="179" t="s">
        <v>74</v>
      </c>
      <c r="D42" s="180">
        <v>0.3</v>
      </c>
      <c r="E42" s="29">
        <v>7</v>
      </c>
      <c r="F42" s="74" t="s">
        <v>73</v>
      </c>
      <c r="G42" s="190" t="s">
        <v>74</v>
      </c>
      <c r="H42" s="61">
        <v>0.3</v>
      </c>
      <c r="I42" s="61">
        <v>7</v>
      </c>
      <c r="J42" s="199">
        <f t="shared" si="0"/>
        <v>0</v>
      </c>
    </row>
    <row r="43" spans="1:10">
      <c r="A43" s="176">
        <v>8</v>
      </c>
      <c r="B43" s="178" t="s">
        <v>75</v>
      </c>
      <c r="C43" s="179" t="s">
        <v>76</v>
      </c>
      <c r="D43" s="174">
        <v>0.47</v>
      </c>
      <c r="E43" s="29">
        <v>8</v>
      </c>
      <c r="F43" s="191" t="s">
        <v>75</v>
      </c>
      <c r="G43" s="190" t="s">
        <v>76</v>
      </c>
      <c r="H43" s="70">
        <v>0.47</v>
      </c>
      <c r="I43" s="61">
        <v>10.1</v>
      </c>
      <c r="J43" s="199">
        <f t="shared" si="0"/>
        <v>0</v>
      </c>
    </row>
    <row r="44" spans="1:10">
      <c r="A44" s="234">
        <v>9</v>
      </c>
      <c r="B44" s="250" t="s">
        <v>77</v>
      </c>
      <c r="C44" s="177" t="s">
        <v>78</v>
      </c>
      <c r="D44" s="188">
        <v>0</v>
      </c>
      <c r="E44" s="268">
        <v>9</v>
      </c>
      <c r="F44" s="276" t="s">
        <v>77</v>
      </c>
      <c r="G44" s="190" t="s">
        <v>78</v>
      </c>
      <c r="H44" s="70">
        <v>0.2</v>
      </c>
      <c r="I44" s="61">
        <v>7.6</v>
      </c>
      <c r="J44" s="199">
        <f t="shared" si="0"/>
        <v>0.2</v>
      </c>
    </row>
    <row r="45" spans="1:10">
      <c r="A45" s="236"/>
      <c r="B45" s="249"/>
      <c r="C45" s="177" t="s">
        <v>79</v>
      </c>
      <c r="D45" s="175">
        <v>0.34</v>
      </c>
      <c r="E45" s="270"/>
      <c r="F45" s="278"/>
      <c r="G45" s="190" t="s">
        <v>79</v>
      </c>
      <c r="H45" s="70">
        <v>0.34</v>
      </c>
      <c r="I45" s="61">
        <v>5.0999999999999996</v>
      </c>
      <c r="J45" s="199">
        <f t="shared" si="0"/>
        <v>0</v>
      </c>
    </row>
    <row r="46" spans="1:10">
      <c r="A46" s="176">
        <v>10</v>
      </c>
      <c r="B46" s="183" t="s">
        <v>80</v>
      </c>
      <c r="C46" s="177" t="s">
        <v>81</v>
      </c>
      <c r="D46" s="188">
        <v>0</v>
      </c>
      <c r="E46" s="29">
        <v>10</v>
      </c>
      <c r="F46" s="191" t="s">
        <v>80</v>
      </c>
      <c r="G46" s="190" t="s">
        <v>81</v>
      </c>
      <c r="H46" s="70">
        <v>0.4</v>
      </c>
      <c r="I46" s="61">
        <v>3</v>
      </c>
      <c r="J46" s="199">
        <f t="shared" si="0"/>
        <v>0.4</v>
      </c>
    </row>
    <row r="47" spans="1:10">
      <c r="A47" s="176">
        <v>11</v>
      </c>
      <c r="B47" s="178" t="s">
        <v>82</v>
      </c>
      <c r="C47" s="179" t="s">
        <v>61</v>
      </c>
      <c r="D47" s="174">
        <v>0.66</v>
      </c>
      <c r="E47" s="29">
        <v>11</v>
      </c>
      <c r="F47" s="191" t="s">
        <v>82</v>
      </c>
      <c r="G47" s="190" t="s">
        <v>61</v>
      </c>
      <c r="H47" s="70">
        <v>0.66</v>
      </c>
      <c r="I47" s="61">
        <v>10.45</v>
      </c>
      <c r="J47" s="199">
        <f t="shared" si="0"/>
        <v>0</v>
      </c>
    </row>
    <row r="48" spans="1:10">
      <c r="A48" s="176">
        <v>12</v>
      </c>
      <c r="B48" s="178" t="s">
        <v>83</v>
      </c>
      <c r="C48" s="179" t="s">
        <v>84</v>
      </c>
      <c r="D48" s="174">
        <v>0.14000000000000001</v>
      </c>
      <c r="E48" s="29">
        <v>12</v>
      </c>
      <c r="F48" s="191" t="s">
        <v>83</v>
      </c>
      <c r="G48" s="190" t="s">
        <v>84</v>
      </c>
      <c r="H48" s="70">
        <v>0.14000000000000001</v>
      </c>
      <c r="I48" s="61">
        <v>9</v>
      </c>
      <c r="J48" s="199">
        <f t="shared" si="0"/>
        <v>0</v>
      </c>
    </row>
    <row r="49" spans="1:10">
      <c r="A49" s="234">
        <v>13</v>
      </c>
      <c r="B49" s="183" t="s">
        <v>85</v>
      </c>
      <c r="C49" s="177" t="s">
        <v>86</v>
      </c>
      <c r="D49" s="188">
        <v>0</v>
      </c>
      <c r="E49" s="268">
        <v>13</v>
      </c>
      <c r="F49" s="191" t="s">
        <v>85</v>
      </c>
      <c r="G49" s="190" t="s">
        <v>86</v>
      </c>
      <c r="H49" s="70">
        <v>0.7</v>
      </c>
      <c r="I49" s="61">
        <v>6</v>
      </c>
      <c r="J49" s="199">
        <f t="shared" si="0"/>
        <v>0.7</v>
      </c>
    </row>
    <row r="50" spans="1:10">
      <c r="A50" s="235"/>
      <c r="B50" s="250" t="s">
        <v>87</v>
      </c>
      <c r="C50" s="177"/>
      <c r="D50" s="184"/>
      <c r="E50" s="269"/>
      <c r="F50" s="279" t="s">
        <v>87</v>
      </c>
      <c r="G50" s="61"/>
      <c r="H50" s="61"/>
      <c r="I50" s="61"/>
      <c r="J50" s="199">
        <f t="shared" si="0"/>
        <v>0</v>
      </c>
    </row>
    <row r="51" spans="1:10">
      <c r="A51" s="235"/>
      <c r="B51" s="237"/>
      <c r="C51" s="177"/>
      <c r="D51" s="184"/>
      <c r="E51" s="269"/>
      <c r="F51" s="280"/>
      <c r="G51" s="61"/>
      <c r="H51" s="61"/>
      <c r="I51" s="61"/>
      <c r="J51" s="199">
        <f t="shared" si="0"/>
        <v>0</v>
      </c>
    </row>
    <row r="52" spans="1:10">
      <c r="A52" s="236"/>
      <c r="B52" s="249"/>
      <c r="C52" s="177" t="s">
        <v>88</v>
      </c>
      <c r="D52" s="184"/>
      <c r="E52" s="270"/>
      <c r="F52" s="281"/>
      <c r="G52" s="61" t="s">
        <v>88</v>
      </c>
      <c r="H52" s="61"/>
      <c r="I52" s="61"/>
      <c r="J52" s="199">
        <f t="shared" si="0"/>
        <v>0</v>
      </c>
    </row>
    <row r="53" spans="1:10">
      <c r="A53" s="176">
        <v>14</v>
      </c>
      <c r="B53" s="183" t="s">
        <v>89</v>
      </c>
      <c r="C53" s="177" t="s">
        <v>90</v>
      </c>
      <c r="D53" s="188">
        <v>0</v>
      </c>
      <c r="E53" s="29">
        <v>14</v>
      </c>
      <c r="F53" s="191" t="s">
        <v>89</v>
      </c>
      <c r="G53" s="190" t="s">
        <v>90</v>
      </c>
      <c r="H53" s="70">
        <v>0.3</v>
      </c>
      <c r="I53" s="61">
        <v>3.5</v>
      </c>
      <c r="J53" s="199">
        <f t="shared" si="0"/>
        <v>0.3</v>
      </c>
    </row>
    <row r="54" spans="1:10">
      <c r="A54" s="176">
        <v>15</v>
      </c>
      <c r="B54" s="183" t="s">
        <v>91</v>
      </c>
      <c r="C54" s="177" t="s">
        <v>92</v>
      </c>
      <c r="D54" s="175">
        <v>0.15</v>
      </c>
      <c r="E54" s="29">
        <v>15</v>
      </c>
      <c r="F54" s="191" t="s">
        <v>91</v>
      </c>
      <c r="G54" s="190" t="s">
        <v>92</v>
      </c>
      <c r="H54" s="70">
        <v>0.15</v>
      </c>
      <c r="I54" s="61">
        <v>7</v>
      </c>
      <c r="J54" s="199">
        <f t="shared" si="0"/>
        <v>0</v>
      </c>
    </row>
    <row r="55" spans="1:10">
      <c r="A55" s="176">
        <v>16</v>
      </c>
      <c r="B55" s="183" t="s">
        <v>93</v>
      </c>
      <c r="C55" s="177" t="s">
        <v>94</v>
      </c>
      <c r="D55" s="188">
        <v>0</v>
      </c>
      <c r="E55" s="29">
        <v>16</v>
      </c>
      <c r="F55" s="191" t="s">
        <v>93</v>
      </c>
      <c r="G55" s="190" t="s">
        <v>94</v>
      </c>
      <c r="H55" s="70">
        <v>0.6</v>
      </c>
      <c r="I55" s="61">
        <v>5</v>
      </c>
      <c r="J55" s="199">
        <f t="shared" si="0"/>
        <v>0.6</v>
      </c>
    </row>
    <row r="56" spans="1:10">
      <c r="A56" s="176">
        <v>17</v>
      </c>
      <c r="B56" s="178" t="s">
        <v>95</v>
      </c>
      <c r="C56" s="179" t="s">
        <v>41</v>
      </c>
      <c r="D56" s="174">
        <v>0.34</v>
      </c>
      <c r="E56" s="29">
        <v>17</v>
      </c>
      <c r="F56" s="191" t="s">
        <v>95</v>
      </c>
      <c r="G56" s="190" t="s">
        <v>41</v>
      </c>
      <c r="H56" s="70">
        <v>0.34</v>
      </c>
      <c r="I56" s="61">
        <v>9.1999999999999993</v>
      </c>
      <c r="J56" s="199">
        <f t="shared" si="0"/>
        <v>0</v>
      </c>
    </row>
    <row r="57" spans="1:10">
      <c r="A57" s="176">
        <v>18</v>
      </c>
      <c r="B57" s="178" t="s">
        <v>96</v>
      </c>
      <c r="C57" s="179" t="s">
        <v>41</v>
      </c>
      <c r="D57" s="174">
        <v>0.25</v>
      </c>
      <c r="E57" s="29">
        <v>18</v>
      </c>
      <c r="F57" s="191" t="s">
        <v>96</v>
      </c>
      <c r="G57" s="190" t="s">
        <v>41</v>
      </c>
      <c r="H57" s="70">
        <v>0.25</v>
      </c>
      <c r="I57" s="61">
        <v>5</v>
      </c>
      <c r="J57" s="199">
        <f t="shared" si="0"/>
        <v>0</v>
      </c>
    </row>
    <row r="58" spans="1:10">
      <c r="A58" s="176">
        <v>19</v>
      </c>
      <c r="B58" s="178" t="s">
        <v>97</v>
      </c>
      <c r="C58" s="179" t="s">
        <v>98</v>
      </c>
      <c r="D58" s="174">
        <v>0.39</v>
      </c>
      <c r="E58" s="29">
        <v>19</v>
      </c>
      <c r="F58" s="191" t="s">
        <v>97</v>
      </c>
      <c r="G58" s="190" t="s">
        <v>98</v>
      </c>
      <c r="H58" s="70">
        <v>0.39</v>
      </c>
      <c r="I58" s="61">
        <v>12</v>
      </c>
      <c r="J58" s="199">
        <f t="shared" si="0"/>
        <v>0</v>
      </c>
    </row>
    <row r="59" spans="1:10">
      <c r="A59" s="176">
        <v>20</v>
      </c>
      <c r="B59" s="178" t="s">
        <v>99</v>
      </c>
      <c r="C59" s="179" t="s">
        <v>100</v>
      </c>
      <c r="D59" s="174">
        <v>0.61</v>
      </c>
      <c r="E59" s="29">
        <v>20</v>
      </c>
      <c r="F59" s="191" t="s">
        <v>99</v>
      </c>
      <c r="G59" s="190" t="s">
        <v>100</v>
      </c>
      <c r="H59" s="70">
        <v>0.61</v>
      </c>
      <c r="I59" s="61">
        <v>10</v>
      </c>
      <c r="J59" s="199">
        <f t="shared" si="0"/>
        <v>0</v>
      </c>
    </row>
    <row r="60" spans="1:10">
      <c r="A60" s="176">
        <v>21</v>
      </c>
      <c r="B60" s="178" t="s">
        <v>101</v>
      </c>
      <c r="C60" s="179" t="s">
        <v>98</v>
      </c>
      <c r="D60" s="174">
        <v>0.37</v>
      </c>
      <c r="E60" s="29">
        <v>21</v>
      </c>
      <c r="F60" s="191" t="s">
        <v>101</v>
      </c>
      <c r="G60" s="190" t="s">
        <v>98</v>
      </c>
      <c r="H60" s="70">
        <v>0.36</v>
      </c>
      <c r="I60" s="61">
        <v>10.5</v>
      </c>
      <c r="J60" s="199">
        <f t="shared" si="0"/>
        <v>-0.01</v>
      </c>
    </row>
    <row r="61" spans="1:10">
      <c r="A61" s="176">
        <v>22</v>
      </c>
      <c r="B61" s="178" t="s">
        <v>102</v>
      </c>
      <c r="C61" s="179" t="s">
        <v>103</v>
      </c>
      <c r="D61" s="174">
        <v>0.35</v>
      </c>
      <c r="E61" s="29">
        <v>22</v>
      </c>
      <c r="F61" s="191" t="s">
        <v>102</v>
      </c>
      <c r="G61" s="196" t="s">
        <v>103</v>
      </c>
      <c r="H61" s="70">
        <v>0.35</v>
      </c>
      <c r="I61" s="61">
        <v>3.9</v>
      </c>
      <c r="J61" s="199">
        <f t="shared" si="0"/>
        <v>0</v>
      </c>
    </row>
    <row r="62" spans="1:10">
      <c r="A62" s="176">
        <v>23</v>
      </c>
      <c r="B62" s="178" t="s">
        <v>104</v>
      </c>
      <c r="C62" s="179" t="s">
        <v>105</v>
      </c>
      <c r="D62" s="174">
        <v>0.6</v>
      </c>
      <c r="E62" s="29">
        <v>23</v>
      </c>
      <c r="F62" s="191" t="s">
        <v>104</v>
      </c>
      <c r="G62" s="196" t="s">
        <v>105</v>
      </c>
      <c r="H62" s="70">
        <v>0.6</v>
      </c>
      <c r="I62" s="61">
        <v>10.5</v>
      </c>
      <c r="J62" s="199">
        <f t="shared" si="0"/>
        <v>0</v>
      </c>
    </row>
    <row r="63" spans="1:10">
      <c r="A63" s="176">
        <v>24</v>
      </c>
      <c r="B63" s="178" t="s">
        <v>106</v>
      </c>
      <c r="C63" s="179" t="s">
        <v>107</v>
      </c>
      <c r="D63" s="174">
        <v>1</v>
      </c>
      <c r="E63" s="29">
        <v>24</v>
      </c>
      <c r="F63" s="191" t="s">
        <v>106</v>
      </c>
      <c r="G63" s="196" t="s">
        <v>107</v>
      </c>
      <c r="H63" s="70">
        <v>1</v>
      </c>
      <c r="I63" s="61">
        <v>9</v>
      </c>
      <c r="J63" s="199">
        <f t="shared" si="0"/>
        <v>0</v>
      </c>
    </row>
    <row r="64" spans="1:10" ht="27">
      <c r="A64" s="176">
        <v>25</v>
      </c>
      <c r="B64" s="176" t="s">
        <v>108</v>
      </c>
      <c r="C64" s="186" t="s">
        <v>109</v>
      </c>
      <c r="D64" s="187">
        <v>0</v>
      </c>
      <c r="E64" s="29">
        <v>25</v>
      </c>
      <c r="F64" s="197" t="s">
        <v>108</v>
      </c>
      <c r="G64" s="198" t="s">
        <v>109</v>
      </c>
      <c r="H64" s="61">
        <v>0.8</v>
      </c>
      <c r="I64" s="61">
        <v>8</v>
      </c>
      <c r="J64" s="199">
        <f t="shared" si="0"/>
        <v>0.8</v>
      </c>
    </row>
    <row r="65" spans="1:10" ht="27">
      <c r="A65" s="176">
        <v>26</v>
      </c>
      <c r="B65" s="200" t="s">
        <v>110</v>
      </c>
      <c r="C65" s="201" t="s">
        <v>111</v>
      </c>
      <c r="D65" s="180">
        <v>1.2</v>
      </c>
      <c r="E65" s="29">
        <v>26</v>
      </c>
      <c r="F65" s="197" t="s">
        <v>110</v>
      </c>
      <c r="G65" s="198" t="s">
        <v>111</v>
      </c>
      <c r="H65" s="61">
        <v>1.1000000000000001</v>
      </c>
      <c r="I65" s="61">
        <v>11</v>
      </c>
      <c r="J65" s="199">
        <f t="shared" si="0"/>
        <v>-9.9999999999999895E-2</v>
      </c>
    </row>
    <row r="66" spans="1:10" ht="27">
      <c r="A66" s="176">
        <v>27</v>
      </c>
      <c r="B66" s="176" t="s">
        <v>112</v>
      </c>
      <c r="C66" s="186" t="s">
        <v>113</v>
      </c>
      <c r="D66" s="180">
        <v>1.3</v>
      </c>
      <c r="E66" s="29">
        <v>27</v>
      </c>
      <c r="F66" s="197" t="s">
        <v>112</v>
      </c>
      <c r="G66" s="198" t="s">
        <v>113</v>
      </c>
      <c r="H66" s="61">
        <v>1.2</v>
      </c>
      <c r="I66" s="61">
        <v>20</v>
      </c>
      <c r="J66" s="199">
        <f t="shared" si="0"/>
        <v>-0.1</v>
      </c>
    </row>
    <row r="67" spans="1:10" ht="27">
      <c r="A67" s="176">
        <v>28</v>
      </c>
      <c r="B67" s="176" t="s">
        <v>114</v>
      </c>
      <c r="C67" s="186" t="s">
        <v>115</v>
      </c>
      <c r="D67" s="184">
        <v>0.5</v>
      </c>
      <c r="E67" s="29">
        <v>28</v>
      </c>
      <c r="F67" s="207"/>
      <c r="G67" s="198"/>
      <c r="H67" s="61"/>
      <c r="I67" s="61"/>
      <c r="J67" s="199">
        <f t="shared" si="0"/>
        <v>-0.5</v>
      </c>
    </row>
    <row r="68" spans="1:10" ht="40.5">
      <c r="A68" s="176">
        <v>29</v>
      </c>
      <c r="B68" s="176" t="s">
        <v>116</v>
      </c>
      <c r="C68" s="186" t="s">
        <v>117</v>
      </c>
      <c r="D68" s="187">
        <v>0</v>
      </c>
      <c r="E68" s="29">
        <v>29</v>
      </c>
      <c r="F68" s="207" t="s">
        <v>116</v>
      </c>
      <c r="G68" s="198" t="s">
        <v>117</v>
      </c>
      <c r="H68" s="28">
        <v>1.1000000000000001</v>
      </c>
      <c r="I68" s="28">
        <v>10</v>
      </c>
      <c r="J68" s="199">
        <f t="shared" si="0"/>
        <v>1.1000000000000001</v>
      </c>
    </row>
    <row r="69" spans="1:10">
      <c r="A69" s="176">
        <v>30</v>
      </c>
      <c r="B69" s="183" t="s">
        <v>118</v>
      </c>
      <c r="C69" s="177" t="s">
        <v>119</v>
      </c>
      <c r="D69" s="187">
        <v>0</v>
      </c>
      <c r="E69" s="29">
        <v>30</v>
      </c>
      <c r="F69" s="191"/>
      <c r="G69" s="196"/>
      <c r="H69" s="61"/>
      <c r="I69" s="61"/>
      <c r="J69" s="199">
        <f t="shared" ref="J69:J70" si="1">H69-D69</f>
        <v>0</v>
      </c>
    </row>
    <row r="70" spans="1:10">
      <c r="A70" s="176">
        <v>31</v>
      </c>
      <c r="B70" s="183" t="s">
        <v>120</v>
      </c>
      <c r="C70" s="177" t="s">
        <v>121</v>
      </c>
      <c r="D70" s="103"/>
      <c r="E70" s="29">
        <v>31</v>
      </c>
      <c r="F70" s="193" t="s">
        <v>120</v>
      </c>
      <c r="G70" s="192" t="s">
        <v>121</v>
      </c>
      <c r="H70" s="103"/>
      <c r="I70" s="103"/>
      <c r="J70" s="199">
        <f t="shared" si="1"/>
        <v>0</v>
      </c>
    </row>
    <row r="71" spans="1:10">
      <c r="A71" s="197"/>
      <c r="B71" s="197"/>
      <c r="C71" s="202"/>
      <c r="D71" s="191"/>
      <c r="E71" s="200"/>
      <c r="F71" s="200"/>
      <c r="G71" s="208"/>
      <c r="H71" s="178"/>
      <c r="I71" s="178"/>
    </row>
    <row r="72" spans="1:10" ht="40.5">
      <c r="A72" s="60">
        <v>1</v>
      </c>
      <c r="B72" s="60" t="s">
        <v>122</v>
      </c>
      <c r="C72" s="203"/>
      <c r="D72" s="28"/>
      <c r="E72" s="60">
        <v>1</v>
      </c>
      <c r="F72" s="60" t="s">
        <v>122</v>
      </c>
      <c r="G72" s="78"/>
      <c r="H72" s="28"/>
      <c r="I72" s="28"/>
    </row>
    <row r="73" spans="1:10">
      <c r="A73" s="239">
        <v>2</v>
      </c>
      <c r="B73" s="251" t="s">
        <v>123</v>
      </c>
      <c r="C73" s="263" t="s">
        <v>124</v>
      </c>
      <c r="D73" s="61"/>
      <c r="E73" s="239">
        <v>2</v>
      </c>
      <c r="F73" s="251" t="s">
        <v>123</v>
      </c>
      <c r="G73" s="251" t="s">
        <v>124</v>
      </c>
      <c r="H73" s="61"/>
      <c r="I73" s="61"/>
    </row>
    <row r="74" spans="1:10">
      <c r="A74" s="240"/>
      <c r="B74" s="252"/>
      <c r="C74" s="264"/>
      <c r="D74" s="61"/>
      <c r="E74" s="240"/>
      <c r="F74" s="252"/>
      <c r="G74" s="252"/>
      <c r="H74" s="61"/>
      <c r="I74" s="61"/>
    </row>
    <row r="75" spans="1:10">
      <c r="A75" s="239">
        <v>3</v>
      </c>
      <c r="B75" s="251" t="s">
        <v>125</v>
      </c>
      <c r="C75" s="205"/>
      <c r="D75" s="61"/>
      <c r="E75" s="239">
        <v>3</v>
      </c>
      <c r="F75" s="251" t="s">
        <v>125</v>
      </c>
      <c r="G75" s="61"/>
      <c r="H75" s="61"/>
      <c r="I75" s="61"/>
    </row>
    <row r="76" spans="1:10">
      <c r="A76" s="241"/>
      <c r="B76" s="253"/>
      <c r="C76" s="205"/>
      <c r="D76" s="61"/>
      <c r="E76" s="241"/>
      <c r="F76" s="253"/>
      <c r="G76" s="61"/>
      <c r="H76" s="61"/>
      <c r="I76" s="61"/>
    </row>
    <row r="77" spans="1:10">
      <c r="A77" s="241"/>
      <c r="B77" s="253"/>
      <c r="C77" s="205"/>
      <c r="D77" s="61"/>
      <c r="E77" s="241"/>
      <c r="F77" s="253"/>
      <c r="G77" s="61"/>
      <c r="H77" s="61"/>
      <c r="I77" s="61"/>
    </row>
    <row r="78" spans="1:10">
      <c r="A78" s="240"/>
      <c r="B78" s="252"/>
      <c r="C78" s="205"/>
      <c r="D78" s="61"/>
      <c r="E78" s="240"/>
      <c r="F78" s="252"/>
      <c r="G78" s="61"/>
      <c r="H78" s="61"/>
      <c r="I78" s="61"/>
    </row>
    <row r="79" spans="1:10">
      <c r="A79" s="239">
        <v>4</v>
      </c>
      <c r="B79" s="254" t="s">
        <v>126</v>
      </c>
      <c r="C79" s="263" t="s">
        <v>127</v>
      </c>
      <c r="D79" s="61"/>
      <c r="E79" s="239">
        <v>4</v>
      </c>
      <c r="F79" s="254" t="s">
        <v>126</v>
      </c>
      <c r="G79" s="251" t="s">
        <v>127</v>
      </c>
      <c r="H79" s="61"/>
      <c r="I79" s="61"/>
    </row>
    <row r="80" spans="1:10">
      <c r="A80" s="241"/>
      <c r="B80" s="254"/>
      <c r="C80" s="264"/>
      <c r="D80" s="61"/>
      <c r="E80" s="241"/>
      <c r="F80" s="254"/>
      <c r="G80" s="252"/>
      <c r="H80" s="61"/>
      <c r="I80" s="61"/>
    </row>
    <row r="81" spans="1:9">
      <c r="A81" s="241"/>
      <c r="B81" s="254"/>
      <c r="C81" s="263" t="s">
        <v>128</v>
      </c>
      <c r="D81" s="61"/>
      <c r="E81" s="241"/>
      <c r="F81" s="254"/>
      <c r="G81" s="251" t="s">
        <v>128</v>
      </c>
      <c r="H81" s="61"/>
      <c r="I81" s="61"/>
    </row>
    <row r="82" spans="1:9">
      <c r="A82" s="241"/>
      <c r="B82" s="254"/>
      <c r="C82" s="265"/>
      <c r="D82" s="61"/>
      <c r="E82" s="241"/>
      <c r="F82" s="254"/>
      <c r="G82" s="253"/>
      <c r="H82" s="61"/>
      <c r="I82" s="61"/>
    </row>
    <row r="83" spans="1:9">
      <c r="A83" s="241"/>
      <c r="B83" s="254"/>
      <c r="C83" s="264"/>
      <c r="D83" s="61"/>
      <c r="E83" s="241"/>
      <c r="F83" s="254"/>
      <c r="G83" s="252"/>
      <c r="H83" s="61"/>
      <c r="I83" s="61"/>
    </row>
    <row r="84" spans="1:9">
      <c r="A84" s="241"/>
      <c r="B84" s="254"/>
      <c r="C84" s="205" t="s">
        <v>129</v>
      </c>
      <c r="D84" s="61"/>
      <c r="E84" s="241"/>
      <c r="F84" s="254"/>
      <c r="G84" s="61" t="s">
        <v>129</v>
      </c>
      <c r="H84" s="61"/>
      <c r="I84" s="61"/>
    </row>
    <row r="85" spans="1:9">
      <c r="A85" s="241"/>
      <c r="B85" s="254"/>
      <c r="C85" s="263" t="s">
        <v>130</v>
      </c>
      <c r="D85" s="61"/>
      <c r="E85" s="241"/>
      <c r="F85" s="254"/>
      <c r="G85" s="251" t="s">
        <v>130</v>
      </c>
      <c r="H85" s="61"/>
      <c r="I85" s="61"/>
    </row>
    <row r="86" spans="1:9">
      <c r="A86" s="241"/>
      <c r="B86" s="254"/>
      <c r="C86" s="265"/>
      <c r="D86" s="61"/>
      <c r="E86" s="241"/>
      <c r="F86" s="254"/>
      <c r="G86" s="253"/>
      <c r="H86" s="61"/>
      <c r="I86" s="61"/>
    </row>
    <row r="87" spans="1:9">
      <c r="A87" s="240"/>
      <c r="B87" s="254"/>
      <c r="C87" s="265"/>
      <c r="D87" s="61"/>
      <c r="E87" s="240"/>
      <c r="F87" s="254"/>
      <c r="G87" s="253"/>
      <c r="H87" s="61"/>
      <c r="I87" s="61"/>
    </row>
    <row r="88" spans="1:9">
      <c r="A88" s="239">
        <v>5</v>
      </c>
      <c r="B88" s="254" t="s">
        <v>131</v>
      </c>
      <c r="C88" s="205"/>
      <c r="D88" s="61"/>
      <c r="E88" s="239">
        <v>5</v>
      </c>
      <c r="F88" s="254" t="s">
        <v>131</v>
      </c>
      <c r="G88" s="61"/>
      <c r="H88" s="61"/>
      <c r="I88" s="61"/>
    </row>
    <row r="89" spans="1:9">
      <c r="A89" s="240"/>
      <c r="B89" s="254"/>
      <c r="C89" s="205"/>
      <c r="D89" s="61"/>
      <c r="E89" s="240"/>
      <c r="F89" s="254"/>
      <c r="G89" s="61"/>
      <c r="H89" s="61"/>
      <c r="I89" s="61"/>
    </row>
    <row r="90" spans="1:9">
      <c r="A90" s="239">
        <v>6</v>
      </c>
      <c r="B90" s="253" t="s">
        <v>132</v>
      </c>
      <c r="C90" s="205"/>
      <c r="D90" s="61"/>
      <c r="E90" s="239">
        <v>6</v>
      </c>
      <c r="F90" s="253" t="s">
        <v>132</v>
      </c>
      <c r="G90" s="61"/>
      <c r="H90" s="61"/>
      <c r="I90" s="61"/>
    </row>
    <row r="91" spans="1:9">
      <c r="A91" s="241"/>
      <c r="B91" s="253"/>
      <c r="C91" s="205"/>
      <c r="D91" s="61"/>
      <c r="E91" s="241"/>
      <c r="F91" s="253"/>
      <c r="G91" s="61"/>
      <c r="H91" s="61"/>
      <c r="I91" s="61"/>
    </row>
    <row r="92" spans="1:9">
      <c r="A92" s="241"/>
      <c r="B92" s="253"/>
      <c r="C92" s="205"/>
      <c r="D92" s="61"/>
      <c r="E92" s="241"/>
      <c r="F92" s="253"/>
      <c r="G92" s="61"/>
      <c r="H92" s="61"/>
      <c r="I92" s="61"/>
    </row>
    <row r="93" spans="1:9">
      <c r="A93" s="241"/>
      <c r="B93" s="253"/>
      <c r="C93" s="205"/>
      <c r="D93" s="61"/>
      <c r="E93" s="241"/>
      <c r="F93" s="253"/>
      <c r="G93" s="61"/>
      <c r="H93" s="61"/>
      <c r="I93" s="61"/>
    </row>
    <row r="94" spans="1:9">
      <c r="A94" s="241"/>
      <c r="B94" s="253"/>
      <c r="C94" s="205"/>
      <c r="D94" s="61"/>
      <c r="E94" s="241"/>
      <c r="F94" s="253"/>
      <c r="G94" s="61"/>
      <c r="H94" s="61"/>
      <c r="I94" s="61"/>
    </row>
    <row r="95" spans="1:9">
      <c r="A95" s="241"/>
      <c r="B95" s="253"/>
      <c r="C95" s="205"/>
      <c r="D95" s="61"/>
      <c r="E95" s="241"/>
      <c r="F95" s="253"/>
      <c r="G95" s="61"/>
      <c r="H95" s="61"/>
      <c r="I95" s="61"/>
    </row>
    <row r="96" spans="1:9">
      <c r="A96" s="240"/>
      <c r="B96" s="252"/>
      <c r="C96" s="205"/>
      <c r="D96" s="61"/>
      <c r="E96" s="240"/>
      <c r="F96" s="252"/>
      <c r="G96" s="61"/>
      <c r="H96" s="61"/>
      <c r="I96" s="61"/>
    </row>
    <row r="97" spans="1:9">
      <c r="A97" s="60">
        <v>7</v>
      </c>
      <c r="B97" s="61" t="s">
        <v>133</v>
      </c>
      <c r="C97" s="205" t="s">
        <v>134</v>
      </c>
      <c r="D97" s="61"/>
      <c r="E97" s="60">
        <v>7</v>
      </c>
      <c r="F97" s="61" t="s">
        <v>133</v>
      </c>
      <c r="G97" s="61" t="s">
        <v>134</v>
      </c>
      <c r="H97" s="61"/>
      <c r="I97" s="61"/>
    </row>
    <row r="98" spans="1:9">
      <c r="A98" s="239">
        <v>8</v>
      </c>
      <c r="B98" s="253" t="s">
        <v>135</v>
      </c>
      <c r="C98" s="204"/>
      <c r="D98" s="61"/>
      <c r="E98" s="239">
        <v>8</v>
      </c>
      <c r="F98" s="253" t="s">
        <v>135</v>
      </c>
      <c r="G98" s="80"/>
      <c r="H98" s="61"/>
      <c r="I98" s="61"/>
    </row>
    <row r="99" spans="1:9">
      <c r="A99" s="240"/>
      <c r="B99" s="252"/>
      <c r="C99" s="204"/>
      <c r="D99" s="61"/>
      <c r="E99" s="240"/>
      <c r="F99" s="252"/>
      <c r="G99" s="80"/>
      <c r="H99" s="61"/>
      <c r="I99" s="61"/>
    </row>
    <row r="100" spans="1:9">
      <c r="A100" s="239">
        <v>9</v>
      </c>
      <c r="B100" s="253" t="s">
        <v>136</v>
      </c>
      <c r="C100" s="204"/>
      <c r="D100" s="61"/>
      <c r="E100" s="239">
        <v>9</v>
      </c>
      <c r="F100" s="253" t="s">
        <v>136</v>
      </c>
      <c r="G100" s="80"/>
      <c r="H100" s="61"/>
      <c r="I100" s="61"/>
    </row>
    <row r="101" spans="1:9">
      <c r="A101" s="240"/>
      <c r="B101" s="252"/>
      <c r="C101" s="204"/>
      <c r="D101" s="61"/>
      <c r="E101" s="240"/>
      <c r="F101" s="252"/>
      <c r="G101" s="80"/>
      <c r="H101" s="61"/>
      <c r="I101" s="61"/>
    </row>
    <row r="102" spans="1:9">
      <c r="A102" s="239">
        <v>10</v>
      </c>
      <c r="B102" s="254" t="s">
        <v>137</v>
      </c>
      <c r="C102" s="204"/>
      <c r="D102" s="61"/>
      <c r="E102" s="239">
        <v>10</v>
      </c>
      <c r="F102" s="254" t="s">
        <v>137</v>
      </c>
      <c r="G102" s="80"/>
      <c r="H102" s="61"/>
      <c r="I102" s="61"/>
    </row>
    <row r="103" spans="1:9">
      <c r="A103" s="240"/>
      <c r="B103" s="254"/>
      <c r="C103" s="204"/>
      <c r="D103" s="61"/>
      <c r="E103" s="240"/>
      <c r="F103" s="254"/>
      <c r="G103" s="80"/>
      <c r="H103" s="61"/>
      <c r="I103" s="61"/>
    </row>
    <row r="104" spans="1:9">
      <c r="A104" s="239">
        <v>11</v>
      </c>
      <c r="B104" s="254" t="s">
        <v>138</v>
      </c>
      <c r="C104" s="204" t="s">
        <v>139</v>
      </c>
      <c r="D104" s="61"/>
      <c r="E104" s="239">
        <v>11</v>
      </c>
      <c r="F104" s="254" t="s">
        <v>138</v>
      </c>
      <c r="G104" s="80" t="s">
        <v>139</v>
      </c>
      <c r="H104" s="61"/>
      <c r="I104" s="61"/>
    </row>
    <row r="105" spans="1:9">
      <c r="A105" s="241"/>
      <c r="B105" s="254"/>
      <c r="C105" s="206" t="s">
        <v>140</v>
      </c>
      <c r="D105" s="61"/>
      <c r="E105" s="241"/>
      <c r="F105" s="254"/>
      <c r="G105" s="81" t="s">
        <v>140</v>
      </c>
      <c r="H105" s="61"/>
      <c r="I105" s="61"/>
    </row>
    <row r="106" spans="1:9">
      <c r="A106" s="240"/>
      <c r="B106" s="254"/>
      <c r="C106" s="205" t="s">
        <v>141</v>
      </c>
      <c r="D106" s="61"/>
      <c r="E106" s="240"/>
      <c r="F106" s="254"/>
      <c r="G106" s="61" t="s">
        <v>141</v>
      </c>
      <c r="H106" s="61"/>
      <c r="I106" s="61"/>
    </row>
    <row r="107" spans="1:9">
      <c r="A107" s="239">
        <v>12</v>
      </c>
      <c r="B107" s="80" t="s">
        <v>142</v>
      </c>
      <c r="C107" s="205" t="s">
        <v>129</v>
      </c>
      <c r="D107" s="61"/>
      <c r="E107" s="239">
        <v>12</v>
      </c>
      <c r="F107" s="80" t="s">
        <v>142</v>
      </c>
      <c r="G107" s="61" t="s">
        <v>129</v>
      </c>
      <c r="H107" s="61"/>
      <c r="I107" s="61"/>
    </row>
    <row r="108" spans="1:9">
      <c r="A108" s="240"/>
      <c r="B108" s="80" t="s">
        <v>143</v>
      </c>
      <c r="C108" s="205"/>
      <c r="D108" s="61"/>
      <c r="E108" s="240"/>
      <c r="F108" s="80" t="s">
        <v>143</v>
      </c>
      <c r="G108" s="61"/>
      <c r="H108" s="61"/>
      <c r="I108" s="61"/>
    </row>
    <row r="109" spans="1:9">
      <c r="A109" s="239">
        <v>13</v>
      </c>
      <c r="B109" s="254" t="s">
        <v>144</v>
      </c>
      <c r="C109" s="205" t="s">
        <v>145</v>
      </c>
      <c r="D109" s="61"/>
      <c r="E109" s="239">
        <v>13</v>
      </c>
      <c r="F109" s="254" t="s">
        <v>144</v>
      </c>
      <c r="G109" s="61" t="s">
        <v>145</v>
      </c>
      <c r="H109" s="61"/>
      <c r="I109" s="61"/>
    </row>
    <row r="110" spans="1:9">
      <c r="A110" s="241"/>
      <c r="B110" s="254"/>
      <c r="C110" s="205" t="s">
        <v>145</v>
      </c>
      <c r="D110" s="61"/>
      <c r="E110" s="241"/>
      <c r="F110" s="254"/>
      <c r="G110" s="61" t="s">
        <v>145</v>
      </c>
      <c r="H110" s="61"/>
      <c r="I110" s="61"/>
    </row>
    <row r="111" spans="1:9">
      <c r="A111" s="241"/>
      <c r="B111" s="254"/>
      <c r="C111" s="266" t="s">
        <v>140</v>
      </c>
      <c r="D111" s="61"/>
      <c r="E111" s="241"/>
      <c r="F111" s="254"/>
      <c r="G111" s="254" t="s">
        <v>140</v>
      </c>
      <c r="H111" s="61"/>
      <c r="I111" s="61"/>
    </row>
    <row r="112" spans="1:9">
      <c r="A112" s="241"/>
      <c r="B112" s="254"/>
      <c r="C112" s="266"/>
      <c r="D112" s="61"/>
      <c r="E112" s="241"/>
      <c r="F112" s="254"/>
      <c r="G112" s="254"/>
      <c r="H112" s="61"/>
      <c r="I112" s="61"/>
    </row>
    <row r="113" spans="1:9">
      <c r="A113" s="241"/>
      <c r="B113" s="254"/>
      <c r="C113" s="266"/>
      <c r="D113" s="61"/>
      <c r="E113" s="241"/>
      <c r="F113" s="254"/>
      <c r="G113" s="254"/>
      <c r="H113" s="61"/>
      <c r="I113" s="61"/>
    </row>
    <row r="114" spans="1:9">
      <c r="A114" s="241"/>
      <c r="B114" s="254"/>
      <c r="C114" s="266"/>
      <c r="D114" s="61"/>
      <c r="E114" s="241"/>
      <c r="F114" s="254"/>
      <c r="G114" s="254"/>
      <c r="H114" s="61"/>
      <c r="I114" s="61"/>
    </row>
    <row r="115" spans="1:9">
      <c r="A115" s="241"/>
      <c r="B115" s="254"/>
      <c r="C115" s="266"/>
      <c r="D115" s="61"/>
      <c r="E115" s="241"/>
      <c r="F115" s="254"/>
      <c r="G115" s="254"/>
      <c r="H115" s="61"/>
      <c r="I115" s="61"/>
    </row>
    <row r="116" spans="1:9">
      <c r="A116" s="241"/>
      <c r="B116" s="254"/>
      <c r="C116" s="266"/>
      <c r="D116" s="61"/>
      <c r="E116" s="241"/>
      <c r="F116" s="254"/>
      <c r="G116" s="254"/>
      <c r="H116" s="61"/>
      <c r="I116" s="61"/>
    </row>
    <row r="117" spans="1:9">
      <c r="A117" s="241"/>
      <c r="B117" s="254"/>
      <c r="C117" s="205" t="s">
        <v>146</v>
      </c>
      <c r="D117" s="61"/>
      <c r="E117" s="241"/>
      <c r="F117" s="254"/>
      <c r="G117" s="61" t="s">
        <v>146</v>
      </c>
      <c r="H117" s="61"/>
      <c r="I117" s="61"/>
    </row>
    <row r="118" spans="1:9">
      <c r="A118" s="240"/>
      <c r="B118" s="254"/>
      <c r="C118" s="205" t="s">
        <v>147</v>
      </c>
      <c r="D118" s="61"/>
      <c r="E118" s="240"/>
      <c r="F118" s="254"/>
      <c r="G118" s="61" t="s">
        <v>147</v>
      </c>
      <c r="H118" s="61"/>
      <c r="I118" s="61"/>
    </row>
    <row r="119" spans="1:9">
      <c r="A119" s="239">
        <v>14</v>
      </c>
      <c r="B119" s="254" t="s">
        <v>148</v>
      </c>
      <c r="C119" s="205" t="s">
        <v>145</v>
      </c>
      <c r="D119" s="61"/>
      <c r="E119" s="239">
        <v>14</v>
      </c>
      <c r="F119" s="254" t="s">
        <v>148</v>
      </c>
      <c r="G119" s="61" t="s">
        <v>145</v>
      </c>
      <c r="H119" s="61"/>
      <c r="I119" s="61"/>
    </row>
    <row r="120" spans="1:9">
      <c r="A120" s="241"/>
      <c r="B120" s="254"/>
      <c r="C120" s="205" t="s">
        <v>145</v>
      </c>
      <c r="D120" s="61"/>
      <c r="E120" s="241"/>
      <c r="F120" s="254"/>
      <c r="G120" s="61" t="s">
        <v>145</v>
      </c>
      <c r="H120" s="61"/>
      <c r="I120" s="61"/>
    </row>
    <row r="121" spans="1:9">
      <c r="A121" s="241"/>
      <c r="B121" s="254"/>
      <c r="C121" s="205" t="s">
        <v>140</v>
      </c>
      <c r="D121" s="61"/>
      <c r="E121" s="241"/>
      <c r="F121" s="254"/>
      <c r="G121" s="61" t="s">
        <v>140</v>
      </c>
      <c r="H121" s="61"/>
      <c r="I121" s="61"/>
    </row>
    <row r="122" spans="1:9">
      <c r="A122" s="241"/>
      <c r="B122" s="254"/>
      <c r="C122" s="205" t="s">
        <v>140</v>
      </c>
      <c r="D122" s="61"/>
      <c r="E122" s="241"/>
      <c r="F122" s="254"/>
      <c r="G122" s="61" t="s">
        <v>140</v>
      </c>
      <c r="H122" s="61"/>
      <c r="I122" s="61"/>
    </row>
    <row r="123" spans="1:9">
      <c r="A123" s="240"/>
      <c r="B123" s="254"/>
      <c r="C123" s="205" t="s">
        <v>149</v>
      </c>
      <c r="D123" s="61"/>
      <c r="E123" s="240"/>
      <c r="F123" s="254"/>
      <c r="G123" s="61" t="s">
        <v>149</v>
      </c>
      <c r="H123" s="61"/>
      <c r="I123" s="61"/>
    </row>
    <row r="124" spans="1:9">
      <c r="A124" s="239">
        <v>15</v>
      </c>
      <c r="B124" s="254" t="s">
        <v>150</v>
      </c>
      <c r="C124" s="205" t="s">
        <v>140</v>
      </c>
      <c r="D124" s="61"/>
      <c r="E124" s="239">
        <v>15</v>
      </c>
      <c r="F124" s="254" t="s">
        <v>150</v>
      </c>
      <c r="G124" s="61" t="s">
        <v>140</v>
      </c>
      <c r="H124" s="61"/>
      <c r="I124" s="61"/>
    </row>
    <row r="125" spans="1:9">
      <c r="A125" s="241"/>
      <c r="B125" s="254"/>
      <c r="C125" s="205" t="s">
        <v>140</v>
      </c>
      <c r="D125" s="61"/>
      <c r="E125" s="241"/>
      <c r="F125" s="254"/>
      <c r="G125" s="61" t="s">
        <v>140</v>
      </c>
      <c r="H125" s="61"/>
      <c r="I125" s="61"/>
    </row>
    <row r="126" spans="1:9">
      <c r="A126" s="241"/>
      <c r="B126" s="254"/>
      <c r="C126" s="205" t="s">
        <v>145</v>
      </c>
      <c r="D126" s="61"/>
      <c r="E126" s="241"/>
      <c r="F126" s="254"/>
      <c r="G126" s="61" t="s">
        <v>145</v>
      </c>
      <c r="H126" s="61"/>
      <c r="I126" s="61"/>
    </row>
    <row r="127" spans="1:9">
      <c r="A127" s="241"/>
      <c r="B127" s="254"/>
      <c r="C127" s="205" t="s">
        <v>151</v>
      </c>
      <c r="D127" s="61"/>
      <c r="E127" s="241"/>
      <c r="F127" s="254"/>
      <c r="G127" s="61" t="s">
        <v>151</v>
      </c>
      <c r="H127" s="61"/>
      <c r="I127" s="61"/>
    </row>
    <row r="128" spans="1:9">
      <c r="A128" s="240"/>
      <c r="B128" s="254"/>
      <c r="C128" s="205" t="s">
        <v>146</v>
      </c>
      <c r="D128" s="61"/>
      <c r="E128" s="240"/>
      <c r="F128" s="254"/>
      <c r="G128" s="61" t="s">
        <v>146</v>
      </c>
      <c r="H128" s="61"/>
      <c r="I128" s="61"/>
    </row>
    <row r="129" spans="1:9">
      <c r="A129" s="209"/>
      <c r="B129" s="97"/>
      <c r="C129" s="210"/>
      <c r="D129" s="99"/>
      <c r="E129" s="209"/>
      <c r="F129" s="97"/>
      <c r="G129" s="98"/>
      <c r="H129" s="99"/>
      <c r="I129" s="99"/>
    </row>
    <row r="130" spans="1:9">
      <c r="A130" s="227" t="s">
        <v>152</v>
      </c>
      <c r="B130" s="228"/>
      <c r="C130" s="229"/>
      <c r="D130" s="99">
        <f>SUM(D4:D128)</f>
        <v>19.204999999999998</v>
      </c>
      <c r="E130" s="227" t="s">
        <v>152</v>
      </c>
      <c r="F130" s="228"/>
      <c r="G130" s="229"/>
      <c r="H130" s="99">
        <f>SUM(H4:H128)</f>
        <v>23.524999999999999</v>
      </c>
      <c r="I130" s="99">
        <f>SUM(I4:I128)</f>
        <v>328.25</v>
      </c>
    </row>
    <row r="131" spans="1:9">
      <c r="C131" s="211"/>
    </row>
    <row r="132" spans="1:9">
      <c r="A132" s="242" t="s">
        <v>30</v>
      </c>
      <c r="B132" s="242" t="s">
        <v>31</v>
      </c>
      <c r="C132" s="267" t="s">
        <v>32</v>
      </c>
      <c r="D132" s="100" t="s">
        <v>33</v>
      </c>
    </row>
    <row r="133" spans="1:9">
      <c r="A133" s="242"/>
      <c r="B133" s="242"/>
      <c r="C133" s="267"/>
      <c r="D133" s="101" t="s">
        <v>34</v>
      </c>
    </row>
    <row r="134" spans="1:9">
      <c r="A134" s="102">
        <v>16</v>
      </c>
      <c r="B134" s="103" t="s">
        <v>153</v>
      </c>
      <c r="C134" s="212"/>
      <c r="D134" s="103"/>
    </row>
    <row r="135" spans="1:9">
      <c r="A135" s="102">
        <v>17</v>
      </c>
      <c r="B135" s="28" t="s">
        <v>154</v>
      </c>
      <c r="C135" s="213"/>
      <c r="D135" s="28"/>
    </row>
    <row r="136" spans="1:9">
      <c r="A136" s="102">
        <v>18</v>
      </c>
      <c r="B136" s="28" t="s">
        <v>155</v>
      </c>
      <c r="C136" s="213"/>
      <c r="D136" s="28"/>
    </row>
    <row r="137" spans="1:9">
      <c r="A137" s="243">
        <v>19</v>
      </c>
      <c r="B137" s="255" t="s">
        <v>156</v>
      </c>
      <c r="C137" s="213" t="s">
        <v>157</v>
      </c>
      <c r="D137" s="28"/>
    </row>
    <row r="138" spans="1:9">
      <c r="A138" s="244"/>
      <c r="B138" s="255"/>
      <c r="C138" s="213" t="s">
        <v>158</v>
      </c>
      <c r="D138" s="28"/>
    </row>
    <row r="139" spans="1:9">
      <c r="A139" s="243">
        <v>20</v>
      </c>
      <c r="B139" s="255" t="s">
        <v>159</v>
      </c>
      <c r="C139" s="213" t="s">
        <v>160</v>
      </c>
      <c r="D139" s="28"/>
    </row>
    <row r="140" spans="1:9">
      <c r="A140" s="244"/>
      <c r="B140" s="255"/>
      <c r="C140" s="213" t="s">
        <v>161</v>
      </c>
      <c r="D140" s="28"/>
    </row>
    <row r="141" spans="1:9">
      <c r="A141" s="243">
        <v>21</v>
      </c>
      <c r="B141" s="255" t="s">
        <v>162</v>
      </c>
      <c r="C141" s="213"/>
      <c r="D141" s="28"/>
    </row>
    <row r="142" spans="1:9">
      <c r="A142" s="244"/>
      <c r="B142" s="255"/>
      <c r="C142" s="213"/>
      <c r="D142" s="28"/>
    </row>
    <row r="143" spans="1:9">
      <c r="A143" s="105"/>
      <c r="B143" s="108"/>
      <c r="C143" s="214"/>
      <c r="D143" s="28"/>
    </row>
    <row r="144" spans="1:9">
      <c r="A144" s="109"/>
      <c r="B144" s="110"/>
      <c r="C144" s="215"/>
      <c r="D144" s="114"/>
    </row>
    <row r="145" spans="1:4">
      <c r="A145" s="230" t="s">
        <v>28</v>
      </c>
      <c r="B145" s="231"/>
      <c r="C145" s="232"/>
      <c r="D145" s="114"/>
    </row>
  </sheetData>
  <mergeCells count="130">
    <mergeCell ref="F109:F118"/>
    <mergeCell ref="F119:F123"/>
    <mergeCell ref="F124:F128"/>
    <mergeCell ref="G4:G12"/>
    <mergeCell ref="G23:G24"/>
    <mergeCell ref="G27:G28"/>
    <mergeCell ref="G30:G33"/>
    <mergeCell ref="G34:G35"/>
    <mergeCell ref="G36:G37"/>
    <mergeCell ref="G38:G40"/>
    <mergeCell ref="G73:G74"/>
    <mergeCell ref="G79:G80"/>
    <mergeCell ref="G81:G83"/>
    <mergeCell ref="G85:G87"/>
    <mergeCell ref="G111:G116"/>
    <mergeCell ref="E119:E123"/>
    <mergeCell ref="E124:E128"/>
    <mergeCell ref="F4:F12"/>
    <mergeCell ref="F16:F17"/>
    <mergeCell ref="F19:F20"/>
    <mergeCell ref="F21:F22"/>
    <mergeCell ref="F23:F24"/>
    <mergeCell ref="F27:F28"/>
    <mergeCell ref="F30:F31"/>
    <mergeCell ref="F32:F33"/>
    <mergeCell ref="F34:F35"/>
    <mergeCell ref="F36:F37"/>
    <mergeCell ref="F38:F40"/>
    <mergeCell ref="F44:F45"/>
    <mergeCell ref="F50:F52"/>
    <mergeCell ref="F73:F74"/>
    <mergeCell ref="F75:F78"/>
    <mergeCell ref="F79:F87"/>
    <mergeCell ref="F88:F89"/>
    <mergeCell ref="F90:F96"/>
    <mergeCell ref="F98:F99"/>
    <mergeCell ref="F100:F101"/>
    <mergeCell ref="F102:F103"/>
    <mergeCell ref="F104:F106"/>
    <mergeCell ref="E79:E87"/>
    <mergeCell ref="E88:E89"/>
    <mergeCell ref="E90:E96"/>
    <mergeCell ref="E98:E99"/>
    <mergeCell ref="E100:E101"/>
    <mergeCell ref="E102:E103"/>
    <mergeCell ref="E104:E106"/>
    <mergeCell ref="E107:E108"/>
    <mergeCell ref="E109:E118"/>
    <mergeCell ref="E4:E13"/>
    <mergeCell ref="E14:E15"/>
    <mergeCell ref="E16:E18"/>
    <mergeCell ref="E19:E28"/>
    <mergeCell ref="E29:E40"/>
    <mergeCell ref="E44:E45"/>
    <mergeCell ref="E49:E52"/>
    <mergeCell ref="E73:E74"/>
    <mergeCell ref="E75:E78"/>
    <mergeCell ref="B139:B140"/>
    <mergeCell ref="B141:B142"/>
    <mergeCell ref="C2:C3"/>
    <mergeCell ref="C4:C12"/>
    <mergeCell ref="C23:C24"/>
    <mergeCell ref="C27:C28"/>
    <mergeCell ref="C30:C33"/>
    <mergeCell ref="C34:C35"/>
    <mergeCell ref="C36:C37"/>
    <mergeCell ref="C38:C40"/>
    <mergeCell ref="C73:C74"/>
    <mergeCell ref="C79:C80"/>
    <mergeCell ref="C81:C83"/>
    <mergeCell ref="C85:C87"/>
    <mergeCell ref="C111:C116"/>
    <mergeCell ref="C132:C133"/>
    <mergeCell ref="B98:B99"/>
    <mergeCell ref="B100:B101"/>
    <mergeCell ref="B102:B103"/>
    <mergeCell ref="B104:B106"/>
    <mergeCell ref="B109:B118"/>
    <mergeCell ref="B119:B123"/>
    <mergeCell ref="B124:B128"/>
    <mergeCell ref="B132:B133"/>
    <mergeCell ref="B137:B138"/>
    <mergeCell ref="A124:A128"/>
    <mergeCell ref="A132:A133"/>
    <mergeCell ref="A137:A138"/>
    <mergeCell ref="A139:A140"/>
    <mergeCell ref="A141:A142"/>
    <mergeCell ref="B2:B3"/>
    <mergeCell ref="B4:B12"/>
    <mergeCell ref="B16:B17"/>
    <mergeCell ref="B19:B20"/>
    <mergeCell ref="B21:B22"/>
    <mergeCell ref="B23:B24"/>
    <mergeCell ref="B27:B28"/>
    <mergeCell ref="B30:B31"/>
    <mergeCell ref="B32:B33"/>
    <mergeCell ref="B34:B35"/>
    <mergeCell ref="B36:B37"/>
    <mergeCell ref="B38:B40"/>
    <mergeCell ref="B44:B45"/>
    <mergeCell ref="B50:B52"/>
    <mergeCell ref="B73:B74"/>
    <mergeCell ref="B75:B78"/>
    <mergeCell ref="B79:B87"/>
    <mergeCell ref="B88:B89"/>
    <mergeCell ref="B90:B96"/>
    <mergeCell ref="A1:D1"/>
    <mergeCell ref="A130:C130"/>
    <mergeCell ref="E130:G130"/>
    <mergeCell ref="A145:C145"/>
    <mergeCell ref="A2:A3"/>
    <mergeCell ref="A4:A13"/>
    <mergeCell ref="A14:A15"/>
    <mergeCell ref="A16:A18"/>
    <mergeCell ref="A19:A28"/>
    <mergeCell ref="A29:A40"/>
    <mergeCell ref="A44:A45"/>
    <mergeCell ref="A49:A52"/>
    <mergeCell ref="A73:A74"/>
    <mergeCell ref="A75:A78"/>
    <mergeCell ref="A79:A87"/>
    <mergeCell ref="A88:A89"/>
    <mergeCell ref="A90:A96"/>
    <mergeCell ref="A98:A99"/>
    <mergeCell ref="A100:A101"/>
    <mergeCell ref="A102:A103"/>
    <mergeCell ref="A104:A106"/>
    <mergeCell ref="A107:A108"/>
    <mergeCell ref="A109:A118"/>
    <mergeCell ref="A119:A123"/>
  </mergeCells>
  <phoneticPr fontId="35" type="noConversion"/>
  <conditionalFormatting sqref="B15:C15">
    <cfRule type="duplicateValues" dxfId="25" priority="25"/>
  </conditionalFormatting>
  <conditionalFormatting sqref="F15:G15">
    <cfRule type="duplicateValues" dxfId="24" priority="12"/>
  </conditionalFormatting>
  <conditionalFormatting sqref="B26:C26">
    <cfRule type="duplicateValues" dxfId="23" priority="20"/>
  </conditionalFormatting>
  <conditionalFormatting sqref="F26:G26">
    <cfRule type="duplicateValues" dxfId="22" priority="7"/>
  </conditionalFormatting>
  <conditionalFormatting sqref="A29:C29">
    <cfRule type="duplicateValues" dxfId="21" priority="18"/>
  </conditionalFormatting>
  <conditionalFormatting sqref="E29:G29">
    <cfRule type="duplicateValues" dxfId="20" priority="5"/>
  </conditionalFormatting>
  <conditionalFormatting sqref="A4:C4 B5:C13 A14:C14 A19:C19 B20:C20 A41:C44 B45:C45 A46:C49 A53:C68 A69:A71 A72:C73 B74:C74 A75:C75 B76:C78 A79:C79 B80:C87 A88:C88 B89:C89 B125:C129 A124:C124 B120:C123 A119:C119 B110:C118 A109:C109 B108:C108 A107:C107 B105:C106 A104:C104 B103:C103 A102:C102 B101:C101 A100:C100 B99:C99 A97:C98 B91:C96 A90:C90 B142:C142 A141:C141 B140:C140 A139:C139 B138:C138 A130:C137">
    <cfRule type="duplicateValues" dxfId="19" priority="26"/>
  </conditionalFormatting>
  <conditionalFormatting sqref="E4:G4 F5:G13 E14:G14 E19:G19 F20:G20 E41:G44 F45:G45 E46:G49 E53:G68 E69:E71 E72:G73 F74:G74 E75:G75 F76:G78 E79:G79 F80:G87 E88:G88 F89:G89 F125:G129 E124:G124 F120:G123 E119:G119 F110:G118 E109:G109 F108:G108 E107:G107 F105:G106 E104:G104 F103:G103 E102:G102 F101:G101 E100:G100 F99:G99 E97:G98 F91:G96 E90:G90 E130:G130">
    <cfRule type="duplicateValues" dxfId="18" priority="13"/>
  </conditionalFormatting>
  <conditionalFormatting sqref="B18:C18 A16">
    <cfRule type="duplicateValues" dxfId="17" priority="23"/>
  </conditionalFormatting>
  <conditionalFormatting sqref="B16:C17">
    <cfRule type="duplicateValues" dxfId="16" priority="24"/>
  </conditionalFormatting>
  <conditionalFormatting sqref="F18:G18 E16">
    <cfRule type="duplicateValues" dxfId="15" priority="10"/>
  </conditionalFormatting>
  <conditionalFormatting sqref="F16:G17">
    <cfRule type="duplicateValues" dxfId="14" priority="11"/>
  </conditionalFormatting>
  <conditionalFormatting sqref="B21:C22">
    <cfRule type="duplicateValues" dxfId="13" priority="22"/>
  </conditionalFormatting>
  <conditionalFormatting sqref="F21:G22">
    <cfRule type="duplicateValues" dxfId="12" priority="9"/>
  </conditionalFormatting>
  <conditionalFormatting sqref="B23:C25">
    <cfRule type="duplicateValues" dxfId="11" priority="21"/>
  </conditionalFormatting>
  <conditionalFormatting sqref="F23:G25">
    <cfRule type="duplicateValues" dxfId="10" priority="8"/>
  </conditionalFormatting>
  <conditionalFormatting sqref="B27:C28">
    <cfRule type="duplicateValues" dxfId="9" priority="19"/>
  </conditionalFormatting>
  <conditionalFormatting sqref="F27:G28">
    <cfRule type="duplicateValues" dxfId="8" priority="6"/>
  </conditionalFormatting>
  <conditionalFormatting sqref="B30:C35">
    <cfRule type="duplicateValues" dxfId="7" priority="17"/>
  </conditionalFormatting>
  <conditionalFormatting sqref="F30:G35">
    <cfRule type="duplicateValues" dxfId="6" priority="4"/>
  </conditionalFormatting>
  <conditionalFormatting sqref="B36:C40">
    <cfRule type="duplicateValues" dxfId="5" priority="16"/>
  </conditionalFormatting>
  <conditionalFormatting sqref="F36:G40">
    <cfRule type="duplicateValues" dxfId="4" priority="3"/>
  </conditionalFormatting>
  <conditionalFormatting sqref="B50:C52">
    <cfRule type="duplicateValues" dxfId="3" priority="15"/>
  </conditionalFormatting>
  <conditionalFormatting sqref="F50:G52">
    <cfRule type="duplicateValues" dxfId="2" priority="2"/>
  </conditionalFormatting>
  <conditionalFormatting sqref="B69:C71">
    <cfRule type="duplicateValues" dxfId="1" priority="14"/>
  </conditionalFormatting>
  <conditionalFormatting sqref="F69:G71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5"/>
  <sheetViews>
    <sheetView topLeftCell="A10" workbookViewId="0">
      <selection activeCell="G25" sqref="G25"/>
    </sheetView>
  </sheetViews>
  <sheetFormatPr defaultColWidth="9" defaultRowHeight="25.9" customHeight="1"/>
  <cols>
    <col min="2" max="2" width="13.875" customWidth="1"/>
    <col min="4" max="4" width="14.75" customWidth="1"/>
    <col min="8" max="8" width="10.5" customWidth="1"/>
    <col min="9" max="9" width="14.75" customWidth="1"/>
    <col min="10" max="10" width="9.375" customWidth="1"/>
    <col min="11" max="11" width="12.75" customWidth="1"/>
  </cols>
  <sheetData>
    <row r="1" spans="1:11" ht="25.9" customHeight="1">
      <c r="A1" s="285" t="s">
        <v>0</v>
      </c>
      <c r="B1" s="285" t="s">
        <v>422</v>
      </c>
      <c r="C1" s="285" t="s">
        <v>505</v>
      </c>
      <c r="D1" s="285"/>
      <c r="E1" s="285"/>
      <c r="F1" s="285"/>
      <c r="G1" s="285"/>
      <c r="H1" s="285" t="s">
        <v>506</v>
      </c>
      <c r="I1" s="285"/>
      <c r="J1" s="285"/>
      <c r="K1" s="285"/>
    </row>
    <row r="2" spans="1:11" ht="25.9" customHeight="1">
      <c r="A2" s="285"/>
      <c r="B2" s="285"/>
      <c r="C2" s="27" t="s">
        <v>269</v>
      </c>
      <c r="D2" s="27" t="s">
        <v>164</v>
      </c>
      <c r="E2" s="27" t="s">
        <v>163</v>
      </c>
      <c r="F2" s="27" t="s">
        <v>373</v>
      </c>
      <c r="G2" s="27" t="s">
        <v>202</v>
      </c>
      <c r="H2" s="27" t="s">
        <v>269</v>
      </c>
      <c r="I2" s="27" t="s">
        <v>164</v>
      </c>
      <c r="J2" s="27" t="s">
        <v>373</v>
      </c>
      <c r="K2" s="27" t="s">
        <v>202</v>
      </c>
    </row>
    <row r="3" spans="1:11" ht="25.9" customHeight="1">
      <c r="A3" s="286">
        <v>1</v>
      </c>
      <c r="B3" s="233" t="s">
        <v>435</v>
      </c>
      <c r="C3" s="29">
        <v>49.139000000000003</v>
      </c>
      <c r="D3" s="29">
        <v>41.78</v>
      </c>
      <c r="E3" s="29">
        <v>2</v>
      </c>
      <c r="F3" s="29">
        <v>365</v>
      </c>
      <c r="G3" s="29">
        <v>149.38</v>
      </c>
      <c r="H3" s="29">
        <v>49.139000000000003</v>
      </c>
      <c r="I3" s="34">
        <v>31.21</v>
      </c>
      <c r="J3" s="29">
        <v>365</v>
      </c>
      <c r="K3" s="34">
        <f>I3*H3*J3/10000</f>
        <v>55.977428934999999</v>
      </c>
    </row>
    <row r="4" spans="1:11" ht="25.9" customHeight="1">
      <c r="A4" s="286"/>
      <c r="B4" s="233"/>
      <c r="C4" s="28" t="s">
        <v>332</v>
      </c>
      <c r="D4" s="28" t="s">
        <v>437</v>
      </c>
      <c r="E4" s="28" t="s">
        <v>364</v>
      </c>
      <c r="F4" s="28" t="s">
        <v>438</v>
      </c>
      <c r="G4" s="28" t="s">
        <v>439</v>
      </c>
      <c r="H4" s="28" t="s">
        <v>332</v>
      </c>
      <c r="I4" s="28" t="s">
        <v>498</v>
      </c>
      <c r="J4" s="28" t="s">
        <v>438</v>
      </c>
      <c r="K4" s="28" t="s">
        <v>439</v>
      </c>
    </row>
    <row r="5" spans="1:11" ht="25.9" customHeight="1">
      <c r="A5" s="286">
        <v>2</v>
      </c>
      <c r="B5" s="233" t="s">
        <v>440</v>
      </c>
      <c r="C5" s="29">
        <v>53.459000000000003</v>
      </c>
      <c r="D5" s="29">
        <v>31.76</v>
      </c>
      <c r="E5" s="29">
        <v>0.5</v>
      </c>
      <c r="F5" s="29">
        <v>365</v>
      </c>
      <c r="G5" s="29">
        <v>30.98</v>
      </c>
      <c r="H5" s="29">
        <v>53.459000000000003</v>
      </c>
      <c r="I5" s="34">
        <v>15.88</v>
      </c>
      <c r="J5" s="29">
        <v>365</v>
      </c>
      <c r="K5" s="34">
        <v>30.98</v>
      </c>
    </row>
    <row r="6" spans="1:11" ht="25.9" customHeight="1">
      <c r="A6" s="286"/>
      <c r="B6" s="233"/>
      <c r="C6" s="28" t="s">
        <v>332</v>
      </c>
      <c r="D6" s="28" t="s">
        <v>437</v>
      </c>
      <c r="E6" s="28" t="s">
        <v>364</v>
      </c>
      <c r="F6" s="28" t="s">
        <v>438</v>
      </c>
      <c r="G6" s="28" t="s">
        <v>439</v>
      </c>
      <c r="H6" s="28" t="s">
        <v>332</v>
      </c>
      <c r="I6" s="28" t="s">
        <v>498</v>
      </c>
      <c r="J6" s="28" t="s">
        <v>438</v>
      </c>
      <c r="K6" s="28" t="s">
        <v>439</v>
      </c>
    </row>
    <row r="7" spans="1:11" ht="25.9" customHeight="1">
      <c r="A7" s="271">
        <v>3</v>
      </c>
      <c r="B7" s="270" t="s">
        <v>441</v>
      </c>
      <c r="C7" s="31">
        <v>92343</v>
      </c>
      <c r="D7" s="31">
        <v>5.34</v>
      </c>
      <c r="E7" s="31">
        <v>2</v>
      </c>
      <c r="F7" s="31">
        <v>1</v>
      </c>
      <c r="G7" s="31">
        <v>98.62</v>
      </c>
      <c r="H7" s="31">
        <v>92343</v>
      </c>
      <c r="I7" s="31">
        <v>3.4000000000000002E-2</v>
      </c>
      <c r="J7" s="29">
        <v>365</v>
      </c>
      <c r="K7" s="34">
        <f>I7*H7*J7/10000</f>
        <v>114.597663</v>
      </c>
    </row>
    <row r="8" spans="1:11" ht="25.9" customHeight="1">
      <c r="A8" s="244"/>
      <c r="B8" s="233"/>
      <c r="C8" s="28" t="s">
        <v>363</v>
      </c>
      <c r="D8" s="28" t="s">
        <v>365</v>
      </c>
      <c r="E8" s="28" t="s">
        <v>364</v>
      </c>
      <c r="F8" s="28" t="s">
        <v>443</v>
      </c>
      <c r="G8" s="28" t="s">
        <v>439</v>
      </c>
      <c r="H8" s="28" t="s">
        <v>363</v>
      </c>
      <c r="I8" s="28" t="s">
        <v>365</v>
      </c>
      <c r="J8" s="28" t="s">
        <v>438</v>
      </c>
      <c r="K8" s="28" t="s">
        <v>439</v>
      </c>
    </row>
    <row r="9" spans="1:11" ht="25.9" customHeight="1">
      <c r="A9" s="286">
        <v>4</v>
      </c>
      <c r="B9" s="233" t="s">
        <v>444</v>
      </c>
      <c r="C9" s="29">
        <v>55852.37</v>
      </c>
      <c r="D9" s="29">
        <v>5.34</v>
      </c>
      <c r="E9" s="29">
        <v>2</v>
      </c>
      <c r="F9" s="29">
        <v>1</v>
      </c>
      <c r="G9" s="29">
        <v>59.65</v>
      </c>
      <c r="H9" s="29">
        <v>55852.37</v>
      </c>
      <c r="I9" s="31">
        <v>3.4000000000000002E-2</v>
      </c>
      <c r="J9" s="29">
        <v>365</v>
      </c>
      <c r="K9" s="34">
        <f>I9*H9*J9/10000</f>
        <v>69.312791169999997</v>
      </c>
    </row>
    <row r="10" spans="1:11" ht="25.9" customHeight="1">
      <c r="A10" s="286"/>
      <c r="B10" s="233"/>
      <c r="C10" s="28" t="s">
        <v>363</v>
      </c>
      <c r="D10" s="28" t="s">
        <v>365</v>
      </c>
      <c r="E10" s="28" t="s">
        <v>364</v>
      </c>
      <c r="F10" s="28" t="s">
        <v>443</v>
      </c>
      <c r="G10" s="28" t="s">
        <v>439</v>
      </c>
      <c r="H10" s="28" t="s">
        <v>363</v>
      </c>
      <c r="I10" s="28" t="s">
        <v>365</v>
      </c>
      <c r="J10" s="28" t="s">
        <v>443</v>
      </c>
      <c r="K10" s="28" t="s">
        <v>439</v>
      </c>
    </row>
    <row r="11" spans="1:11" ht="25.9" customHeight="1">
      <c r="A11" s="243">
        <v>5</v>
      </c>
      <c r="B11" s="233" t="s">
        <v>445</v>
      </c>
      <c r="C11" s="29">
        <v>225952</v>
      </c>
      <c r="D11" s="29">
        <v>2</v>
      </c>
      <c r="E11" s="29">
        <v>1</v>
      </c>
      <c r="F11" s="29">
        <v>1</v>
      </c>
      <c r="G11" s="29">
        <v>45.19</v>
      </c>
      <c r="H11" s="29">
        <v>225952</v>
      </c>
      <c r="I11" s="29">
        <v>2</v>
      </c>
      <c r="J11" s="29">
        <v>1</v>
      </c>
      <c r="K11" s="29">
        <v>45.19</v>
      </c>
    </row>
    <row r="12" spans="1:11" ht="25.9" customHeight="1">
      <c r="A12" s="244"/>
      <c r="B12" s="233"/>
      <c r="C12" s="28" t="s">
        <v>363</v>
      </c>
      <c r="D12" s="28" t="s">
        <v>367</v>
      </c>
      <c r="E12" s="28" t="s">
        <v>364</v>
      </c>
      <c r="F12" s="28" t="s">
        <v>443</v>
      </c>
      <c r="G12" s="28" t="s">
        <v>439</v>
      </c>
      <c r="H12" s="28" t="s">
        <v>363</v>
      </c>
      <c r="I12" s="28" t="s">
        <v>367</v>
      </c>
      <c r="J12" s="28" t="s">
        <v>443</v>
      </c>
      <c r="K12" s="28" t="s">
        <v>439</v>
      </c>
    </row>
    <row r="13" spans="1:11" ht="25.9" customHeight="1">
      <c r="A13" s="243">
        <v>6</v>
      </c>
      <c r="B13" s="233" t="s">
        <v>446</v>
      </c>
      <c r="C13" s="29">
        <v>7832.76</v>
      </c>
      <c r="D13" s="29">
        <v>53.4</v>
      </c>
      <c r="E13" s="29">
        <v>1.25</v>
      </c>
      <c r="F13" s="29">
        <v>1</v>
      </c>
      <c r="G13" s="29">
        <v>52.31</v>
      </c>
    </row>
    <row r="14" spans="1:11" ht="25.9" customHeight="1">
      <c r="A14" s="244"/>
      <c r="B14" s="233"/>
      <c r="C14" s="28" t="s">
        <v>363</v>
      </c>
      <c r="D14" s="28" t="s">
        <v>365</v>
      </c>
      <c r="E14" s="28" t="s">
        <v>364</v>
      </c>
      <c r="F14" s="28" t="s">
        <v>443</v>
      </c>
      <c r="G14" s="28" t="s">
        <v>439</v>
      </c>
    </row>
    <row r="15" spans="1:11" ht="25.9" customHeight="1">
      <c r="A15" s="243">
        <v>7</v>
      </c>
      <c r="B15" s="233" t="s">
        <v>448</v>
      </c>
      <c r="C15" s="29">
        <v>7832.76</v>
      </c>
      <c r="D15" s="29">
        <v>67.099999999999994</v>
      </c>
      <c r="E15" s="29">
        <v>1.25</v>
      </c>
      <c r="F15" s="29">
        <v>1</v>
      </c>
      <c r="G15" s="29">
        <v>65.66</v>
      </c>
    </row>
    <row r="16" spans="1:11" ht="25.9" customHeight="1">
      <c r="A16" s="244"/>
      <c r="B16" s="233"/>
      <c r="C16" s="28" t="s">
        <v>363</v>
      </c>
      <c r="D16" s="28" t="s">
        <v>365</v>
      </c>
      <c r="E16" s="28" t="s">
        <v>364</v>
      </c>
      <c r="F16" s="28" t="s">
        <v>443</v>
      </c>
      <c r="G16" s="28" t="s">
        <v>439</v>
      </c>
    </row>
    <row r="17" spans="1:11" ht="25.9" customHeight="1">
      <c r="A17" s="243">
        <v>8</v>
      </c>
      <c r="B17" s="233" t="s">
        <v>449</v>
      </c>
      <c r="C17" s="29">
        <v>18</v>
      </c>
      <c r="D17" s="29">
        <v>10.43</v>
      </c>
      <c r="E17" s="29">
        <v>1</v>
      </c>
      <c r="F17" s="29">
        <v>365</v>
      </c>
      <c r="G17" s="29">
        <v>6.85</v>
      </c>
    </row>
    <row r="18" spans="1:11" ht="25.9" customHeight="1">
      <c r="A18" s="244"/>
      <c r="B18" s="233"/>
      <c r="C18" s="28" t="s">
        <v>425</v>
      </c>
      <c r="D18" s="28" t="s">
        <v>426</v>
      </c>
      <c r="E18" s="28" t="s">
        <v>364</v>
      </c>
      <c r="F18" s="28" t="s">
        <v>375</v>
      </c>
      <c r="G18" s="28" t="s">
        <v>439</v>
      </c>
    </row>
    <row r="19" spans="1:11" ht="25.9" customHeight="1">
      <c r="A19" s="243">
        <v>9</v>
      </c>
      <c r="B19" s="233" t="s">
        <v>428</v>
      </c>
      <c r="C19" s="29">
        <v>55226</v>
      </c>
      <c r="D19" s="29">
        <v>5.34</v>
      </c>
      <c r="E19" s="29">
        <v>2</v>
      </c>
      <c r="F19" s="29">
        <v>1</v>
      </c>
      <c r="G19" s="29">
        <v>58.98</v>
      </c>
      <c r="H19" s="29">
        <v>0</v>
      </c>
      <c r="I19" s="29">
        <v>5.34</v>
      </c>
      <c r="J19" s="29">
        <v>1</v>
      </c>
      <c r="K19" s="29">
        <v>58.98</v>
      </c>
    </row>
    <row r="20" spans="1:11" ht="25.9" customHeight="1">
      <c r="A20" s="244"/>
      <c r="B20" s="233"/>
      <c r="C20" s="28" t="s">
        <v>363</v>
      </c>
      <c r="D20" s="28" t="s">
        <v>365</v>
      </c>
      <c r="E20" s="28" t="s">
        <v>364</v>
      </c>
      <c r="F20" s="28" t="s">
        <v>443</v>
      </c>
      <c r="G20" s="28" t="s">
        <v>439</v>
      </c>
      <c r="H20" s="28" t="s">
        <v>363</v>
      </c>
      <c r="I20" s="28" t="s">
        <v>365</v>
      </c>
      <c r="J20" s="28" t="s">
        <v>443</v>
      </c>
      <c r="K20" s="28" t="s">
        <v>439</v>
      </c>
    </row>
    <row r="21" spans="1:11" ht="25.9" customHeight="1">
      <c r="A21" s="243">
        <v>10</v>
      </c>
      <c r="B21" s="233" t="s">
        <v>430</v>
      </c>
      <c r="C21" s="29">
        <v>7560</v>
      </c>
      <c r="D21" s="29">
        <v>5.34</v>
      </c>
      <c r="E21" s="29">
        <v>1.5</v>
      </c>
      <c r="F21" s="29">
        <v>1</v>
      </c>
      <c r="G21" s="29">
        <v>6.06</v>
      </c>
      <c r="H21" s="29">
        <v>0</v>
      </c>
      <c r="I21" s="29">
        <v>5.34</v>
      </c>
      <c r="J21" s="29">
        <v>1</v>
      </c>
      <c r="K21" s="29">
        <v>6.06</v>
      </c>
    </row>
    <row r="22" spans="1:11" ht="25.9" customHeight="1">
      <c r="A22" s="244"/>
      <c r="B22" s="233"/>
      <c r="C22" s="28" t="s">
        <v>363</v>
      </c>
      <c r="D22" s="28" t="s">
        <v>365</v>
      </c>
      <c r="E22" s="28" t="s">
        <v>364</v>
      </c>
      <c r="F22" s="28" t="s">
        <v>443</v>
      </c>
      <c r="G22" s="28" t="s">
        <v>439</v>
      </c>
      <c r="H22" s="28" t="s">
        <v>363</v>
      </c>
      <c r="I22" s="28" t="s">
        <v>365</v>
      </c>
      <c r="J22" s="28" t="s">
        <v>443</v>
      </c>
      <c r="K22" s="28" t="s">
        <v>439</v>
      </c>
    </row>
    <row r="23" spans="1:11" ht="25.9" customHeight="1">
      <c r="A23" s="243">
        <v>11</v>
      </c>
      <c r="B23" s="233" t="s">
        <v>432</v>
      </c>
      <c r="C23" s="29" t="s">
        <v>26</v>
      </c>
      <c r="D23" s="29" t="s">
        <v>26</v>
      </c>
      <c r="E23" s="29" t="s">
        <v>26</v>
      </c>
      <c r="F23" s="29" t="s">
        <v>26</v>
      </c>
      <c r="G23" s="29">
        <v>38.75</v>
      </c>
    </row>
    <row r="24" spans="1:11" ht="25.9" customHeight="1">
      <c r="A24" s="244"/>
      <c r="B24" s="233"/>
      <c r="C24" s="28" t="s">
        <v>26</v>
      </c>
      <c r="D24" s="28" t="s">
        <v>26</v>
      </c>
      <c r="E24" s="28" t="s">
        <v>26</v>
      </c>
      <c r="F24" s="28" t="s">
        <v>26</v>
      </c>
      <c r="G24" s="28" t="s">
        <v>439</v>
      </c>
    </row>
    <row r="25" spans="1:11" ht="25.9" customHeight="1">
      <c r="A25" s="285" t="s">
        <v>28</v>
      </c>
      <c r="B25" s="285"/>
      <c r="C25" s="285"/>
      <c r="D25" s="285"/>
      <c r="E25" s="285"/>
      <c r="F25" s="285"/>
      <c r="G25" s="27">
        <f>SUM(G3:G24)</f>
        <v>612.42999999999995</v>
      </c>
    </row>
  </sheetData>
  <mergeCells count="27">
    <mergeCell ref="B23:B24"/>
    <mergeCell ref="B13:B14"/>
    <mergeCell ref="B15:B16"/>
    <mergeCell ref="B17:B18"/>
    <mergeCell ref="B19:B20"/>
    <mergeCell ref="B21:B22"/>
    <mergeCell ref="B3:B4"/>
    <mergeCell ref="B5:B6"/>
    <mergeCell ref="B7:B8"/>
    <mergeCell ref="B9:B10"/>
    <mergeCell ref="B11:B12"/>
    <mergeCell ref="C1:G1"/>
    <mergeCell ref="H1:K1"/>
    <mergeCell ref="A25:F25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B1:B2"/>
  </mergeCells>
  <phoneticPr fontId="35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5"/>
  <sheetViews>
    <sheetView workbookViewId="0">
      <selection activeCell="G12" sqref="G12"/>
    </sheetView>
  </sheetViews>
  <sheetFormatPr defaultColWidth="9" defaultRowHeight="13.5"/>
  <cols>
    <col min="1" max="1" width="4.75" customWidth="1"/>
    <col min="2" max="2" width="25.125" customWidth="1"/>
    <col min="3" max="3" width="15.25" customWidth="1"/>
    <col min="4" max="4" width="6.125" customWidth="1"/>
    <col min="5" max="5" width="11.625" style="2" customWidth="1"/>
    <col min="6" max="6" width="12.625" style="2" customWidth="1"/>
    <col min="7" max="7" width="11.75" style="2" customWidth="1"/>
    <col min="8" max="8" width="9.75" style="2" customWidth="1"/>
    <col min="9" max="9" width="13.375" customWidth="1"/>
    <col min="10" max="10" width="7.5" customWidth="1"/>
    <col min="11" max="11" width="11.375" customWidth="1"/>
    <col min="12" max="12" width="13.375" customWidth="1"/>
    <col min="13" max="13" width="9.375" style="3" customWidth="1"/>
    <col min="15" max="15" width="10.875" style="4" customWidth="1"/>
    <col min="16" max="16" width="10.125" style="5" customWidth="1"/>
    <col min="17" max="17" width="18.875" style="6" customWidth="1"/>
  </cols>
  <sheetData>
    <row r="1" spans="1:17" ht="19.149999999999999" customHeight="1">
      <c r="A1" s="310" t="s">
        <v>0</v>
      </c>
      <c r="B1" s="310" t="s">
        <v>422</v>
      </c>
      <c r="C1" s="310" t="s">
        <v>492</v>
      </c>
      <c r="D1" s="310"/>
      <c r="E1" s="310"/>
      <c r="F1" s="310"/>
      <c r="G1" s="310"/>
      <c r="H1" s="310"/>
      <c r="I1" s="310" t="s">
        <v>506</v>
      </c>
      <c r="J1" s="310"/>
      <c r="K1" s="310"/>
      <c r="L1" s="310"/>
      <c r="M1" s="310"/>
      <c r="N1" s="310"/>
      <c r="O1" s="310" t="s">
        <v>507</v>
      </c>
      <c r="P1" s="310"/>
      <c r="Q1" s="310" t="s">
        <v>314</v>
      </c>
    </row>
    <row r="2" spans="1:17" ht="19.149999999999999" customHeight="1">
      <c r="A2" s="310"/>
      <c r="B2" s="310"/>
      <c r="C2" s="310" t="s">
        <v>269</v>
      </c>
      <c r="D2" s="310"/>
      <c r="E2" s="310" t="s">
        <v>164</v>
      </c>
      <c r="F2" s="310"/>
      <c r="G2" s="310" t="s">
        <v>202</v>
      </c>
      <c r="H2" s="310"/>
      <c r="I2" s="310" t="s">
        <v>269</v>
      </c>
      <c r="J2" s="310"/>
      <c r="K2" s="310" t="s">
        <v>164</v>
      </c>
      <c r="L2" s="310"/>
      <c r="M2" s="310" t="s">
        <v>202</v>
      </c>
      <c r="N2" s="310"/>
      <c r="O2" s="327" t="s">
        <v>508</v>
      </c>
      <c r="P2" s="328" t="s">
        <v>509</v>
      </c>
      <c r="Q2" s="310"/>
    </row>
    <row r="3" spans="1:17" ht="19.149999999999999" customHeight="1">
      <c r="A3" s="310"/>
      <c r="B3" s="310"/>
      <c r="C3" s="7" t="s">
        <v>423</v>
      </c>
      <c r="D3" s="7" t="s">
        <v>424</v>
      </c>
      <c r="E3" s="7" t="s">
        <v>423</v>
      </c>
      <c r="F3" s="7" t="s">
        <v>510</v>
      </c>
      <c r="G3" s="7" t="s">
        <v>423</v>
      </c>
      <c r="H3" s="7" t="s">
        <v>424</v>
      </c>
      <c r="I3" s="7" t="s">
        <v>423</v>
      </c>
      <c r="J3" s="7" t="s">
        <v>424</v>
      </c>
      <c r="K3" s="7" t="s">
        <v>423</v>
      </c>
      <c r="L3" s="7" t="s">
        <v>424</v>
      </c>
      <c r="M3" s="16" t="s">
        <v>423</v>
      </c>
      <c r="N3" s="7" t="s">
        <v>424</v>
      </c>
      <c r="O3" s="327"/>
      <c r="P3" s="328"/>
      <c r="Q3" s="310"/>
    </row>
    <row r="4" spans="1:17" ht="39" customHeight="1">
      <c r="A4" s="8">
        <v>1</v>
      </c>
      <c r="B4" s="8" t="s">
        <v>329</v>
      </c>
      <c r="C4" s="9">
        <v>49.139000000000003</v>
      </c>
      <c r="D4" s="8" t="s">
        <v>332</v>
      </c>
      <c r="E4" s="12">
        <v>83.56</v>
      </c>
      <c r="F4" s="8" t="s">
        <v>498</v>
      </c>
      <c r="G4" s="13">
        <v>149.38</v>
      </c>
      <c r="H4" s="8" t="s">
        <v>511</v>
      </c>
      <c r="I4" s="9">
        <v>49.139000000000003</v>
      </c>
      <c r="J4" s="8" t="s">
        <v>332</v>
      </c>
      <c r="K4" s="15">
        <v>31.21</v>
      </c>
      <c r="L4" s="8" t="s">
        <v>498</v>
      </c>
      <c r="M4" s="17">
        <f>I4*K4*365/10000</f>
        <v>55.977428934999999</v>
      </c>
      <c r="N4" s="8" t="s">
        <v>511</v>
      </c>
      <c r="O4" s="18">
        <f>M4-G4</f>
        <v>-93.402571065000004</v>
      </c>
      <c r="P4" s="19">
        <f>O4/G4</f>
        <v>-0.62526824919668</v>
      </c>
      <c r="Q4" s="15" t="s">
        <v>26</v>
      </c>
    </row>
    <row r="5" spans="1:17" ht="39" customHeight="1">
      <c r="A5" s="8">
        <v>2</v>
      </c>
      <c r="B5" s="8" t="s">
        <v>330</v>
      </c>
      <c r="C5" s="9">
        <v>53.459000000000003</v>
      </c>
      <c r="D5" s="8" t="s">
        <v>332</v>
      </c>
      <c r="E5" s="12">
        <v>15.88</v>
      </c>
      <c r="F5" s="8" t="s">
        <v>498</v>
      </c>
      <c r="G5" s="13">
        <f>E5*C5*365/10000</f>
        <v>30.985905580000001</v>
      </c>
      <c r="H5" s="8" t="s">
        <v>511</v>
      </c>
      <c r="I5" s="9">
        <v>53.459000000000003</v>
      </c>
      <c r="J5" s="8" t="s">
        <v>332</v>
      </c>
      <c r="K5" s="15">
        <v>15.88</v>
      </c>
      <c r="L5" s="8" t="s">
        <v>498</v>
      </c>
      <c r="M5" s="17">
        <f t="shared" ref="M5:M13" si="0">I5*K5*365/10000</f>
        <v>30.985905580000001</v>
      </c>
      <c r="N5" s="8" t="s">
        <v>511</v>
      </c>
      <c r="O5" s="18">
        <f t="shared" ref="O5:O14" si="1">M5-G5</f>
        <v>0</v>
      </c>
      <c r="P5" s="20">
        <f t="shared" ref="P5:P15" si="2">O5/G5</f>
        <v>0</v>
      </c>
      <c r="Q5" s="15" t="s">
        <v>26</v>
      </c>
    </row>
    <row r="6" spans="1:17" ht="39" customHeight="1">
      <c r="A6" s="8">
        <v>3</v>
      </c>
      <c r="B6" s="8" t="s">
        <v>458</v>
      </c>
      <c r="C6" s="9">
        <v>92343</v>
      </c>
      <c r="D6" s="8" t="s">
        <v>363</v>
      </c>
      <c r="E6" s="12">
        <v>2.9000000000000001E-2</v>
      </c>
      <c r="F6" s="8" t="s">
        <v>500</v>
      </c>
      <c r="G6" s="13">
        <v>98.62</v>
      </c>
      <c r="H6" s="8" t="s">
        <v>511</v>
      </c>
      <c r="I6" s="9">
        <v>92343</v>
      </c>
      <c r="J6" s="8" t="s">
        <v>363</v>
      </c>
      <c r="K6" s="15">
        <v>3.4000000000000002E-2</v>
      </c>
      <c r="L6" s="8" t="s">
        <v>500</v>
      </c>
      <c r="M6" s="17">
        <f t="shared" si="0"/>
        <v>114.597663</v>
      </c>
      <c r="N6" s="8" t="s">
        <v>511</v>
      </c>
      <c r="O6" s="18">
        <f t="shared" si="1"/>
        <v>15.977663</v>
      </c>
      <c r="P6" s="20">
        <f t="shared" si="2"/>
        <v>0.162012401135672</v>
      </c>
      <c r="Q6" s="329" t="s">
        <v>512</v>
      </c>
    </row>
    <row r="7" spans="1:17" ht="39" customHeight="1">
      <c r="A7" s="8">
        <v>4</v>
      </c>
      <c r="B7" s="8" t="s">
        <v>460</v>
      </c>
      <c r="C7" s="9">
        <v>55852.37</v>
      </c>
      <c r="D7" s="8" t="s">
        <v>363</v>
      </c>
      <c r="E7" s="12">
        <v>2.9000000000000001E-2</v>
      </c>
      <c r="F7" s="8" t="s">
        <v>500</v>
      </c>
      <c r="G7" s="13">
        <v>59.65</v>
      </c>
      <c r="H7" s="8" t="s">
        <v>511</v>
      </c>
      <c r="I7" s="9">
        <v>55852.37</v>
      </c>
      <c r="J7" s="8" t="s">
        <v>363</v>
      </c>
      <c r="K7" s="15">
        <v>3.4000000000000002E-2</v>
      </c>
      <c r="L7" s="8" t="s">
        <v>500</v>
      </c>
      <c r="M7" s="17">
        <f t="shared" si="0"/>
        <v>69.312791169999997</v>
      </c>
      <c r="N7" s="8" t="s">
        <v>511</v>
      </c>
      <c r="O7" s="18">
        <f t="shared" si="1"/>
        <v>9.6627911700000109</v>
      </c>
      <c r="P7" s="20">
        <f t="shared" si="2"/>
        <v>0.161991469740151</v>
      </c>
      <c r="Q7" s="329"/>
    </row>
    <row r="8" spans="1:17" ht="39" customHeight="1">
      <c r="A8" s="8">
        <v>5</v>
      </c>
      <c r="B8" s="8" t="s">
        <v>462</v>
      </c>
      <c r="C8" s="9">
        <v>225952</v>
      </c>
      <c r="D8" s="8" t="s">
        <v>363</v>
      </c>
      <c r="E8" s="12">
        <v>5.0000000000000001E-3</v>
      </c>
      <c r="F8" s="8" t="s">
        <v>500</v>
      </c>
      <c r="G8" s="13">
        <v>45.19</v>
      </c>
      <c r="H8" s="8" t="s">
        <v>511</v>
      </c>
      <c r="I8" s="9">
        <v>225952</v>
      </c>
      <c r="J8" s="8" t="s">
        <v>363</v>
      </c>
      <c r="K8" s="15">
        <v>4.0000000000000001E-3</v>
      </c>
      <c r="L8" s="8" t="s">
        <v>500</v>
      </c>
      <c r="M8" s="17">
        <f t="shared" si="0"/>
        <v>32.988992000000003</v>
      </c>
      <c r="N8" s="8" t="s">
        <v>511</v>
      </c>
      <c r="O8" s="18">
        <f t="shared" si="1"/>
        <v>-12.201008</v>
      </c>
      <c r="P8" s="19">
        <f t="shared" si="2"/>
        <v>-0.26999353839345003</v>
      </c>
      <c r="Q8" s="15" t="s">
        <v>26</v>
      </c>
    </row>
    <row r="9" spans="1:17" ht="39" customHeight="1">
      <c r="A9" s="8">
        <v>6</v>
      </c>
      <c r="B9" s="8" t="s">
        <v>513</v>
      </c>
      <c r="C9" s="9">
        <v>7832.76</v>
      </c>
      <c r="D9" s="8" t="s">
        <v>363</v>
      </c>
      <c r="E9" s="12">
        <v>0.183</v>
      </c>
      <c r="F9" s="8" t="s">
        <v>500</v>
      </c>
      <c r="G9" s="13">
        <v>52.31</v>
      </c>
      <c r="H9" s="8" t="s">
        <v>511</v>
      </c>
      <c r="I9" s="9">
        <v>7832.76</v>
      </c>
      <c r="J9" s="8" t="s">
        <v>363</v>
      </c>
      <c r="K9" s="15">
        <v>3.4000000000000002E-2</v>
      </c>
      <c r="L9" s="8" t="s">
        <v>500</v>
      </c>
      <c r="M9" s="17">
        <f t="shared" si="0"/>
        <v>9.7204551600000002</v>
      </c>
      <c r="N9" s="8" t="s">
        <v>511</v>
      </c>
      <c r="O9" s="18">
        <f t="shared" si="1"/>
        <v>-42.589544840000002</v>
      </c>
      <c r="P9" s="19">
        <f t="shared" si="2"/>
        <v>-0.81417596711909801</v>
      </c>
      <c r="Q9" s="329" t="s">
        <v>512</v>
      </c>
    </row>
    <row r="10" spans="1:17" ht="39" customHeight="1">
      <c r="A10" s="8">
        <v>7</v>
      </c>
      <c r="B10" s="8" t="s">
        <v>514</v>
      </c>
      <c r="C10" s="9">
        <v>7832.76</v>
      </c>
      <c r="D10" s="8" t="s">
        <v>363</v>
      </c>
      <c r="E10" s="12">
        <v>0.23</v>
      </c>
      <c r="F10" s="8" t="s">
        <v>500</v>
      </c>
      <c r="G10" s="13">
        <v>65.66</v>
      </c>
      <c r="H10" s="8" t="s">
        <v>511</v>
      </c>
      <c r="I10" s="9">
        <v>7832.76</v>
      </c>
      <c r="J10" s="8" t="s">
        <v>363</v>
      </c>
      <c r="K10" s="15">
        <v>9.5000000000000001E-2</v>
      </c>
      <c r="L10" s="8" t="s">
        <v>500</v>
      </c>
      <c r="M10" s="17">
        <f t="shared" si="0"/>
        <v>27.160095299999998</v>
      </c>
      <c r="N10" s="8" t="s">
        <v>511</v>
      </c>
      <c r="O10" s="18">
        <f t="shared" si="1"/>
        <v>-38.499904700000002</v>
      </c>
      <c r="P10" s="19">
        <f t="shared" si="2"/>
        <v>-0.58635249314651205</v>
      </c>
      <c r="Q10" s="329"/>
    </row>
    <row r="11" spans="1:17" ht="39" customHeight="1">
      <c r="A11" s="8">
        <v>8</v>
      </c>
      <c r="B11" s="8" t="s">
        <v>449</v>
      </c>
      <c r="C11" s="9">
        <v>18</v>
      </c>
      <c r="D11" s="8" t="s">
        <v>425</v>
      </c>
      <c r="E11" s="12">
        <v>10.43</v>
      </c>
      <c r="F11" s="8" t="s">
        <v>504</v>
      </c>
      <c r="G11" s="13">
        <f t="shared" ref="G11" si="3">E11*C11*365/10000</f>
        <v>6.8525099999999997</v>
      </c>
      <c r="H11" s="8" t="s">
        <v>511</v>
      </c>
      <c r="I11" s="9">
        <v>18</v>
      </c>
      <c r="J11" s="8" t="s">
        <v>425</v>
      </c>
      <c r="K11" s="15">
        <v>4.66</v>
      </c>
      <c r="L11" s="8" t="s">
        <v>504</v>
      </c>
      <c r="M11" s="17">
        <f t="shared" si="0"/>
        <v>3.06162</v>
      </c>
      <c r="N11" s="8" t="s">
        <v>511</v>
      </c>
      <c r="O11" s="18">
        <f t="shared" si="1"/>
        <v>-3.7908900000000001</v>
      </c>
      <c r="P11" s="19">
        <f t="shared" si="2"/>
        <v>-0.55321188878235905</v>
      </c>
      <c r="Q11" s="15" t="s">
        <v>26</v>
      </c>
    </row>
    <row r="12" spans="1:17" ht="39" customHeight="1">
      <c r="A12" s="8">
        <v>9</v>
      </c>
      <c r="B12" s="10" t="s">
        <v>515</v>
      </c>
      <c r="C12" s="9">
        <v>55226</v>
      </c>
      <c r="D12" s="8" t="s">
        <v>363</v>
      </c>
      <c r="E12" s="12">
        <v>2.9000000000000001E-2</v>
      </c>
      <c r="F12" s="8" t="s">
        <v>500</v>
      </c>
      <c r="G12" s="13">
        <v>58.98</v>
      </c>
      <c r="H12" s="8" t="s">
        <v>511</v>
      </c>
      <c r="I12" s="9">
        <v>0</v>
      </c>
      <c r="J12" s="8" t="s">
        <v>363</v>
      </c>
      <c r="K12" s="15">
        <v>0</v>
      </c>
      <c r="L12" s="8" t="s">
        <v>500</v>
      </c>
      <c r="M12" s="17">
        <f t="shared" si="0"/>
        <v>0</v>
      </c>
      <c r="N12" s="8" t="s">
        <v>511</v>
      </c>
      <c r="O12" s="18">
        <f t="shared" si="1"/>
        <v>-58.98</v>
      </c>
      <c r="P12" s="19">
        <f t="shared" si="2"/>
        <v>-1</v>
      </c>
      <c r="Q12" s="329" t="s">
        <v>516</v>
      </c>
    </row>
    <row r="13" spans="1:17" ht="39" customHeight="1">
      <c r="A13" s="8">
        <v>10</v>
      </c>
      <c r="B13" s="10" t="s">
        <v>517</v>
      </c>
      <c r="C13" s="9">
        <v>7560</v>
      </c>
      <c r="D13" s="8" t="s">
        <v>363</v>
      </c>
      <c r="E13" s="12">
        <v>2.1999999999999999E-2</v>
      </c>
      <c r="F13" s="8" t="s">
        <v>500</v>
      </c>
      <c r="G13" s="13">
        <v>6.06</v>
      </c>
      <c r="H13" s="8" t="s">
        <v>511</v>
      </c>
      <c r="I13" s="9">
        <v>0</v>
      </c>
      <c r="J13" s="8" t="s">
        <v>363</v>
      </c>
      <c r="K13" s="15">
        <v>0</v>
      </c>
      <c r="L13" s="8" t="s">
        <v>500</v>
      </c>
      <c r="M13" s="17">
        <f t="shared" si="0"/>
        <v>0</v>
      </c>
      <c r="N13" s="8" t="s">
        <v>511</v>
      </c>
      <c r="O13" s="18">
        <f t="shared" si="1"/>
        <v>-6.06</v>
      </c>
      <c r="P13" s="19">
        <f t="shared" si="2"/>
        <v>-1</v>
      </c>
      <c r="Q13" s="329"/>
    </row>
    <row r="14" spans="1:17" ht="39" customHeight="1">
      <c r="A14" s="8">
        <v>11</v>
      </c>
      <c r="B14" s="8" t="s">
        <v>518</v>
      </c>
      <c r="C14" s="8" t="s">
        <v>26</v>
      </c>
      <c r="D14" s="8" t="s">
        <v>26</v>
      </c>
      <c r="E14" s="8" t="s">
        <v>26</v>
      </c>
      <c r="F14" s="8" t="s">
        <v>26</v>
      </c>
      <c r="G14" s="12">
        <v>38.75</v>
      </c>
      <c r="H14" s="8" t="s">
        <v>511</v>
      </c>
      <c r="I14" s="7" t="s">
        <v>26</v>
      </c>
      <c r="J14" s="7" t="s">
        <v>26</v>
      </c>
      <c r="K14" s="7" t="s">
        <v>26</v>
      </c>
      <c r="L14" s="7" t="s">
        <v>26</v>
      </c>
      <c r="M14" s="21">
        <v>0</v>
      </c>
      <c r="N14" s="8" t="s">
        <v>511</v>
      </c>
      <c r="O14" s="18">
        <f t="shared" si="1"/>
        <v>-38.75</v>
      </c>
      <c r="P14" s="19">
        <f t="shared" si="2"/>
        <v>-1</v>
      </c>
      <c r="Q14" s="329"/>
    </row>
    <row r="15" spans="1:17" s="1" customFormat="1" ht="39" customHeight="1">
      <c r="A15" s="326" t="s">
        <v>28</v>
      </c>
      <c r="B15" s="326"/>
      <c r="C15" s="11" t="s">
        <v>26</v>
      </c>
      <c r="D15" s="11" t="s">
        <v>26</v>
      </c>
      <c r="E15" s="11" t="s">
        <v>26</v>
      </c>
      <c r="F15" s="11" t="s">
        <v>26</v>
      </c>
      <c r="G15" s="14">
        <v>612.34</v>
      </c>
      <c r="H15" s="11" t="s">
        <v>511</v>
      </c>
      <c r="I15" s="11" t="s">
        <v>26</v>
      </c>
      <c r="J15" s="11" t="s">
        <v>26</v>
      </c>
      <c r="K15" s="11" t="s">
        <v>26</v>
      </c>
      <c r="L15" s="11" t="s">
        <v>26</v>
      </c>
      <c r="M15" s="22">
        <f>SUM(M4:M14)</f>
        <v>343.80495114500002</v>
      </c>
      <c r="N15" s="11" t="s">
        <v>511</v>
      </c>
      <c r="O15" s="23">
        <f>SUM(O4:O14)</f>
        <v>-268.63346443500001</v>
      </c>
      <c r="P15" s="24">
        <f t="shared" si="2"/>
        <v>-0.43869984720090099</v>
      </c>
      <c r="Q15" s="26"/>
    </row>
  </sheetData>
  <mergeCells count="18">
    <mergeCell ref="Q1:Q3"/>
    <mergeCell ref="Q6:Q7"/>
    <mergeCell ref="Q9:Q10"/>
    <mergeCell ref="Q12:Q14"/>
    <mergeCell ref="A15:B15"/>
    <mergeCell ref="A1:A3"/>
    <mergeCell ref="B1:B3"/>
    <mergeCell ref="O2:O3"/>
    <mergeCell ref="P2:P3"/>
    <mergeCell ref="C1:H1"/>
    <mergeCell ref="I1:N1"/>
    <mergeCell ref="O1:P1"/>
    <mergeCell ref="C2:D2"/>
    <mergeCell ref="E2:F2"/>
    <mergeCell ref="G2:H2"/>
    <mergeCell ref="I2:J2"/>
    <mergeCell ref="K2:L2"/>
    <mergeCell ref="M2:N2"/>
  </mergeCells>
  <phoneticPr fontId="3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workbookViewId="0">
      <selection activeCell="D55" sqref="D55"/>
    </sheetView>
  </sheetViews>
  <sheetFormatPr defaultColWidth="9" defaultRowHeight="13.5"/>
  <cols>
    <col min="2" max="2" width="18" customWidth="1"/>
    <col min="3" max="4" width="20.875" customWidth="1"/>
    <col min="5" max="7" width="15.5" customWidth="1"/>
    <col min="8" max="9" width="14.75" customWidth="1"/>
    <col min="10" max="10" width="17.125" style="172" customWidth="1"/>
  </cols>
  <sheetData>
    <row r="1" spans="1:10">
      <c r="A1" s="285" t="s">
        <v>30</v>
      </c>
      <c r="B1" s="285" t="s">
        <v>31</v>
      </c>
      <c r="C1" s="285" t="s">
        <v>32</v>
      </c>
      <c r="D1" s="285"/>
      <c r="E1" s="285" t="s">
        <v>33</v>
      </c>
      <c r="F1" s="285"/>
      <c r="G1" s="285"/>
      <c r="H1" s="285" t="s">
        <v>163</v>
      </c>
      <c r="I1" s="285" t="s">
        <v>164</v>
      </c>
      <c r="J1" s="287" t="s">
        <v>2</v>
      </c>
    </row>
    <row r="2" spans="1:10">
      <c r="A2" s="285"/>
      <c r="B2" s="285"/>
      <c r="C2" s="285"/>
      <c r="D2" s="285"/>
      <c r="E2" s="27" t="s">
        <v>34</v>
      </c>
      <c r="F2" s="27" t="s">
        <v>165</v>
      </c>
      <c r="G2" s="27" t="s">
        <v>166</v>
      </c>
      <c r="H2" s="285"/>
      <c r="I2" s="285"/>
      <c r="J2" s="287"/>
    </row>
    <row r="3" spans="1:10">
      <c r="A3" s="28">
        <v>1</v>
      </c>
      <c r="B3" s="28" t="s">
        <v>35</v>
      </c>
      <c r="C3" s="286" t="s">
        <v>36</v>
      </c>
      <c r="D3" s="286"/>
      <c r="E3" s="28">
        <v>6.2</v>
      </c>
      <c r="F3" s="28">
        <v>16.399999999999999</v>
      </c>
      <c r="G3" s="28">
        <v>101680</v>
      </c>
      <c r="H3" s="28">
        <v>2</v>
      </c>
      <c r="I3" s="28">
        <v>41.78</v>
      </c>
      <c r="J3" s="43">
        <f>I3*H3*E3*365</f>
        <v>189096.28</v>
      </c>
    </row>
    <row r="4" spans="1:10">
      <c r="A4" s="28">
        <v>2</v>
      </c>
      <c r="B4" s="28" t="s">
        <v>35</v>
      </c>
      <c r="C4" s="286" t="s">
        <v>36</v>
      </c>
      <c r="D4" s="286"/>
      <c r="E4" s="28">
        <v>1.375</v>
      </c>
      <c r="F4" s="28">
        <v>20</v>
      </c>
      <c r="G4" s="28">
        <v>27500</v>
      </c>
      <c r="H4" s="28">
        <v>2</v>
      </c>
      <c r="I4" s="28">
        <v>41.78</v>
      </c>
      <c r="J4" s="43">
        <f t="shared" ref="J4:J58" si="0">I4*H4*E4*365</f>
        <v>41936.675000000003</v>
      </c>
    </row>
    <row r="5" spans="1:10">
      <c r="A5" s="28">
        <v>3</v>
      </c>
      <c r="B5" s="28" t="s">
        <v>37</v>
      </c>
      <c r="C5" s="286" t="s">
        <v>38</v>
      </c>
      <c r="D5" s="286"/>
      <c r="E5" s="28">
        <v>0.22</v>
      </c>
      <c r="F5" s="28">
        <v>11</v>
      </c>
      <c r="G5" s="28">
        <v>2420</v>
      </c>
      <c r="H5" s="28">
        <v>2</v>
      </c>
      <c r="I5" s="28">
        <v>41.78</v>
      </c>
      <c r="J5" s="43">
        <f t="shared" si="0"/>
        <v>6709.8680000000004</v>
      </c>
    </row>
    <row r="6" spans="1:10">
      <c r="A6" s="28">
        <v>4</v>
      </c>
      <c r="B6" s="28" t="s">
        <v>39</v>
      </c>
      <c r="C6" s="286" t="s">
        <v>40</v>
      </c>
      <c r="D6" s="286"/>
      <c r="E6" s="28">
        <v>0.79</v>
      </c>
      <c r="F6" s="28">
        <v>7</v>
      </c>
      <c r="G6" s="28">
        <v>5530</v>
      </c>
      <c r="H6" s="28">
        <v>2</v>
      </c>
      <c r="I6" s="28">
        <v>41.78</v>
      </c>
      <c r="J6" s="43">
        <f t="shared" si="0"/>
        <v>24094.526000000002</v>
      </c>
    </row>
    <row r="7" spans="1:10">
      <c r="A7" s="28">
        <v>5</v>
      </c>
      <c r="B7" s="28" t="s">
        <v>39</v>
      </c>
      <c r="C7" s="286" t="s">
        <v>41</v>
      </c>
      <c r="D7" s="286"/>
      <c r="E7" s="28">
        <v>0.22</v>
      </c>
      <c r="F7" s="28">
        <v>12</v>
      </c>
      <c r="G7" s="28">
        <v>2640</v>
      </c>
      <c r="H7" s="28">
        <v>2</v>
      </c>
      <c r="I7" s="28">
        <v>41.78</v>
      </c>
      <c r="J7" s="43">
        <f t="shared" si="0"/>
        <v>6709.8680000000004</v>
      </c>
    </row>
    <row r="8" spans="1:10">
      <c r="A8" s="28">
        <v>6</v>
      </c>
      <c r="B8" s="28" t="s">
        <v>39</v>
      </c>
      <c r="C8" s="286" t="s">
        <v>44</v>
      </c>
      <c r="D8" s="286"/>
      <c r="E8" s="28">
        <v>0.2</v>
      </c>
      <c r="F8" s="28">
        <v>11.5</v>
      </c>
      <c r="G8" s="28">
        <v>2300</v>
      </c>
      <c r="H8" s="28">
        <v>2</v>
      </c>
      <c r="I8" s="28">
        <v>41.78</v>
      </c>
      <c r="J8" s="43">
        <f t="shared" si="0"/>
        <v>6099.88</v>
      </c>
    </row>
    <row r="9" spans="1:10">
      <c r="A9" s="28">
        <v>7</v>
      </c>
      <c r="B9" s="28" t="s">
        <v>42</v>
      </c>
      <c r="C9" s="286" t="s">
        <v>45</v>
      </c>
      <c r="D9" s="286"/>
      <c r="E9" s="28">
        <v>0.05</v>
      </c>
      <c r="F9" s="28">
        <v>13</v>
      </c>
      <c r="G9" s="28">
        <v>650</v>
      </c>
      <c r="H9" s="28">
        <v>2</v>
      </c>
      <c r="I9" s="28">
        <v>41.78</v>
      </c>
      <c r="J9" s="43">
        <f t="shared" si="0"/>
        <v>1524.97</v>
      </c>
    </row>
    <row r="10" spans="1:10">
      <c r="A10" s="28">
        <v>8</v>
      </c>
      <c r="B10" s="28" t="s">
        <v>46</v>
      </c>
      <c r="C10" s="286" t="s">
        <v>47</v>
      </c>
      <c r="D10" s="286"/>
      <c r="E10" s="28">
        <v>0.36</v>
      </c>
      <c r="F10" s="28">
        <v>9.3000000000000007</v>
      </c>
      <c r="G10" s="28">
        <v>3348</v>
      </c>
      <c r="H10" s="28">
        <v>2</v>
      </c>
      <c r="I10" s="28">
        <v>41.78</v>
      </c>
      <c r="J10" s="43">
        <f t="shared" si="0"/>
        <v>10979.784</v>
      </c>
    </row>
    <row r="11" spans="1:10">
      <c r="A11" s="28">
        <v>9</v>
      </c>
      <c r="B11" s="28" t="s">
        <v>46</v>
      </c>
      <c r="C11" s="286" t="s">
        <v>48</v>
      </c>
      <c r="D11" s="286"/>
      <c r="E11" s="28">
        <v>0.13</v>
      </c>
      <c r="F11" s="28">
        <v>9.3000000000000007</v>
      </c>
      <c r="G11" s="28">
        <v>1209</v>
      </c>
      <c r="H11" s="28">
        <v>2</v>
      </c>
      <c r="I11" s="28">
        <v>41.78</v>
      </c>
      <c r="J11" s="43">
        <f t="shared" si="0"/>
        <v>3964.922</v>
      </c>
    </row>
    <row r="12" spans="1:10">
      <c r="A12" s="28">
        <v>10</v>
      </c>
      <c r="B12" s="28" t="s">
        <v>60</v>
      </c>
      <c r="C12" s="286" t="s">
        <v>61</v>
      </c>
      <c r="D12" s="286"/>
      <c r="E12" s="28">
        <v>0.69</v>
      </c>
      <c r="F12" s="28">
        <v>10.3</v>
      </c>
      <c r="G12" s="28">
        <v>7107</v>
      </c>
      <c r="H12" s="28">
        <v>2</v>
      </c>
      <c r="I12" s="28">
        <v>41.78</v>
      </c>
      <c r="J12" s="43">
        <f t="shared" si="0"/>
        <v>21044.585999999999</v>
      </c>
    </row>
    <row r="13" spans="1:10">
      <c r="A13" s="28">
        <v>11</v>
      </c>
      <c r="B13" s="28" t="s">
        <v>73</v>
      </c>
      <c r="C13" s="286" t="s">
        <v>74</v>
      </c>
      <c r="D13" s="286"/>
      <c r="E13" s="28">
        <v>0.3</v>
      </c>
      <c r="F13" s="28">
        <v>7</v>
      </c>
      <c r="G13" s="28">
        <v>2100</v>
      </c>
      <c r="H13" s="28">
        <v>2</v>
      </c>
      <c r="I13" s="28">
        <v>41.78</v>
      </c>
      <c r="J13" s="43">
        <f t="shared" si="0"/>
        <v>9149.82</v>
      </c>
    </row>
    <row r="14" spans="1:10">
      <c r="A14" s="28">
        <v>12</v>
      </c>
      <c r="B14" s="28" t="s">
        <v>75</v>
      </c>
      <c r="C14" s="286" t="s">
        <v>76</v>
      </c>
      <c r="D14" s="286"/>
      <c r="E14" s="28">
        <v>0.47</v>
      </c>
      <c r="F14" s="28">
        <v>10.1</v>
      </c>
      <c r="G14" s="28">
        <v>4747</v>
      </c>
      <c r="H14" s="28">
        <v>2</v>
      </c>
      <c r="I14" s="28">
        <v>41.78</v>
      </c>
      <c r="J14" s="43">
        <f t="shared" si="0"/>
        <v>14334.718000000001</v>
      </c>
    </row>
    <row r="15" spans="1:10">
      <c r="A15" s="28">
        <v>13</v>
      </c>
      <c r="B15" s="28" t="s">
        <v>75</v>
      </c>
      <c r="C15" s="286" t="s">
        <v>79</v>
      </c>
      <c r="D15" s="286"/>
      <c r="E15" s="28">
        <v>0.34</v>
      </c>
      <c r="F15" s="28">
        <v>5.0999999999999996</v>
      </c>
      <c r="G15" s="28">
        <v>1734</v>
      </c>
      <c r="H15" s="28">
        <v>2</v>
      </c>
      <c r="I15" s="28">
        <v>41.78</v>
      </c>
      <c r="J15" s="43">
        <f t="shared" si="0"/>
        <v>10369.796</v>
      </c>
    </row>
    <row r="16" spans="1:10">
      <c r="A16" s="28">
        <v>14</v>
      </c>
      <c r="B16" s="28" t="s">
        <v>82</v>
      </c>
      <c r="C16" s="286" t="s">
        <v>61</v>
      </c>
      <c r="D16" s="286"/>
      <c r="E16" s="28">
        <v>0.66</v>
      </c>
      <c r="F16" s="28">
        <v>10.45</v>
      </c>
      <c r="G16" s="28">
        <v>6897</v>
      </c>
      <c r="H16" s="28">
        <v>2</v>
      </c>
      <c r="I16" s="28">
        <v>41.78</v>
      </c>
      <c r="J16" s="43">
        <f t="shared" si="0"/>
        <v>20129.603999999999</v>
      </c>
    </row>
    <row r="17" spans="1:10">
      <c r="A17" s="28">
        <v>15</v>
      </c>
      <c r="B17" s="28" t="s">
        <v>83</v>
      </c>
      <c r="C17" s="286" t="s">
        <v>84</v>
      </c>
      <c r="D17" s="286"/>
      <c r="E17" s="28">
        <v>0.14000000000000001</v>
      </c>
      <c r="F17" s="28">
        <v>9</v>
      </c>
      <c r="G17" s="28">
        <v>1260</v>
      </c>
      <c r="H17" s="28">
        <v>2</v>
      </c>
      <c r="I17" s="28">
        <v>41.78</v>
      </c>
      <c r="J17" s="43">
        <f t="shared" si="0"/>
        <v>4269.9160000000002</v>
      </c>
    </row>
    <row r="18" spans="1:10">
      <c r="A18" s="28">
        <v>16</v>
      </c>
      <c r="B18" s="28" t="s">
        <v>91</v>
      </c>
      <c r="C18" s="286" t="s">
        <v>92</v>
      </c>
      <c r="D18" s="286"/>
      <c r="E18" s="28">
        <v>0.15</v>
      </c>
      <c r="F18" s="28">
        <v>7</v>
      </c>
      <c r="G18" s="28">
        <v>1050</v>
      </c>
      <c r="H18" s="28">
        <v>2</v>
      </c>
      <c r="I18" s="28">
        <v>41.78</v>
      </c>
      <c r="J18" s="43">
        <f t="shared" si="0"/>
        <v>4574.91</v>
      </c>
    </row>
    <row r="19" spans="1:10">
      <c r="A19" s="28">
        <v>17</v>
      </c>
      <c r="B19" s="28" t="s">
        <v>95</v>
      </c>
      <c r="C19" s="286" t="s">
        <v>41</v>
      </c>
      <c r="D19" s="286"/>
      <c r="E19" s="28">
        <v>0.34</v>
      </c>
      <c r="F19" s="28">
        <v>9.1999999999999993</v>
      </c>
      <c r="G19" s="28">
        <v>3128</v>
      </c>
      <c r="H19" s="28">
        <v>2</v>
      </c>
      <c r="I19" s="28">
        <v>41.78</v>
      </c>
      <c r="J19" s="43">
        <f t="shared" si="0"/>
        <v>10369.796</v>
      </c>
    </row>
    <row r="20" spans="1:10">
      <c r="A20" s="28">
        <v>18</v>
      </c>
      <c r="B20" s="28" t="s">
        <v>96</v>
      </c>
      <c r="C20" s="286" t="s">
        <v>41</v>
      </c>
      <c r="D20" s="286"/>
      <c r="E20" s="28">
        <v>0.25</v>
      </c>
      <c r="F20" s="28">
        <v>5</v>
      </c>
      <c r="G20" s="28">
        <v>1250</v>
      </c>
      <c r="H20" s="28">
        <v>2</v>
      </c>
      <c r="I20" s="28">
        <v>41.78</v>
      </c>
      <c r="J20" s="43">
        <f t="shared" si="0"/>
        <v>7624.85</v>
      </c>
    </row>
    <row r="21" spans="1:10">
      <c r="A21" s="28">
        <v>19</v>
      </c>
      <c r="B21" s="28" t="s">
        <v>97</v>
      </c>
      <c r="C21" s="286" t="s">
        <v>98</v>
      </c>
      <c r="D21" s="286"/>
      <c r="E21" s="28">
        <v>0.39</v>
      </c>
      <c r="F21" s="28">
        <v>12</v>
      </c>
      <c r="G21" s="28">
        <v>4680</v>
      </c>
      <c r="H21" s="28">
        <v>2</v>
      </c>
      <c r="I21" s="28">
        <v>41.78</v>
      </c>
      <c r="J21" s="43">
        <f t="shared" si="0"/>
        <v>11894.766</v>
      </c>
    </row>
    <row r="22" spans="1:10">
      <c r="A22" s="28">
        <v>20</v>
      </c>
      <c r="B22" s="28" t="s">
        <v>99</v>
      </c>
      <c r="C22" s="286" t="s">
        <v>100</v>
      </c>
      <c r="D22" s="286"/>
      <c r="E22" s="28">
        <v>0.61</v>
      </c>
      <c r="F22" s="28">
        <v>10</v>
      </c>
      <c r="G22" s="28">
        <v>6100</v>
      </c>
      <c r="H22" s="28">
        <v>2</v>
      </c>
      <c r="I22" s="28">
        <v>41.78</v>
      </c>
      <c r="J22" s="43">
        <f t="shared" si="0"/>
        <v>18604.633999999998</v>
      </c>
    </row>
    <row r="23" spans="1:10">
      <c r="A23" s="28">
        <v>21</v>
      </c>
      <c r="B23" s="28" t="s">
        <v>101</v>
      </c>
      <c r="C23" s="286" t="s">
        <v>98</v>
      </c>
      <c r="D23" s="286"/>
      <c r="E23" s="28">
        <v>0.37</v>
      </c>
      <c r="F23" s="28">
        <v>10.5</v>
      </c>
      <c r="G23" s="28">
        <v>3885</v>
      </c>
      <c r="H23" s="28">
        <v>2</v>
      </c>
      <c r="I23" s="28">
        <v>41.78</v>
      </c>
      <c r="J23" s="43">
        <f t="shared" si="0"/>
        <v>11284.778</v>
      </c>
    </row>
    <row r="24" spans="1:10">
      <c r="A24" s="28">
        <v>22</v>
      </c>
      <c r="B24" s="28" t="s">
        <v>102</v>
      </c>
      <c r="C24" s="286" t="s">
        <v>103</v>
      </c>
      <c r="D24" s="286"/>
      <c r="E24" s="28">
        <v>0.35</v>
      </c>
      <c r="F24" s="28">
        <v>3.9</v>
      </c>
      <c r="G24" s="28">
        <v>1365</v>
      </c>
      <c r="H24" s="28">
        <v>2</v>
      </c>
      <c r="I24" s="28">
        <v>41.78</v>
      </c>
      <c r="J24" s="43">
        <f t="shared" si="0"/>
        <v>10674.79</v>
      </c>
    </row>
    <row r="25" spans="1:10">
      <c r="A25" s="28">
        <v>23</v>
      </c>
      <c r="B25" s="28" t="s">
        <v>104</v>
      </c>
      <c r="C25" s="286" t="s">
        <v>105</v>
      </c>
      <c r="D25" s="286"/>
      <c r="E25" s="28">
        <v>0.6</v>
      </c>
      <c r="F25" s="28">
        <v>10.5</v>
      </c>
      <c r="G25" s="28">
        <v>6300</v>
      </c>
      <c r="H25" s="28">
        <v>2</v>
      </c>
      <c r="I25" s="28">
        <v>41.78</v>
      </c>
      <c r="J25" s="43">
        <f t="shared" si="0"/>
        <v>18299.64</v>
      </c>
    </row>
    <row r="26" spans="1:10">
      <c r="A26" s="28">
        <v>24</v>
      </c>
      <c r="B26" s="28" t="s">
        <v>106</v>
      </c>
      <c r="C26" s="286" t="s">
        <v>107</v>
      </c>
      <c r="D26" s="286"/>
      <c r="E26" s="28">
        <v>1</v>
      </c>
      <c r="F26" s="28">
        <v>9</v>
      </c>
      <c r="G26" s="28">
        <v>9000</v>
      </c>
      <c r="H26" s="28">
        <v>2</v>
      </c>
      <c r="I26" s="28">
        <v>41.78</v>
      </c>
      <c r="J26" s="43">
        <f t="shared" si="0"/>
        <v>30499.4</v>
      </c>
    </row>
    <row r="27" spans="1:10">
      <c r="A27" s="28">
        <v>25</v>
      </c>
      <c r="B27" s="28" t="s">
        <v>110</v>
      </c>
      <c r="C27" s="286" t="s">
        <v>111</v>
      </c>
      <c r="D27" s="286"/>
      <c r="E27" s="28">
        <v>1.2</v>
      </c>
      <c r="F27" s="28">
        <v>11</v>
      </c>
      <c r="G27" s="28">
        <v>13200</v>
      </c>
      <c r="H27" s="28">
        <v>2</v>
      </c>
      <c r="I27" s="28">
        <v>41.78</v>
      </c>
      <c r="J27" s="43">
        <f t="shared" si="0"/>
        <v>36599.279999999999</v>
      </c>
    </row>
    <row r="28" spans="1:10">
      <c r="A28" s="28">
        <v>26</v>
      </c>
      <c r="B28" s="28" t="s">
        <v>112</v>
      </c>
      <c r="C28" s="286" t="s">
        <v>113</v>
      </c>
      <c r="D28" s="286"/>
      <c r="E28" s="28">
        <v>1.3</v>
      </c>
      <c r="F28" s="28">
        <v>20</v>
      </c>
      <c r="G28" s="28">
        <v>26000</v>
      </c>
      <c r="H28" s="28">
        <v>2</v>
      </c>
      <c r="I28" s="28">
        <v>41.78</v>
      </c>
      <c r="J28" s="43">
        <f t="shared" si="0"/>
        <v>39649.22</v>
      </c>
    </row>
    <row r="29" spans="1:10">
      <c r="A29" s="28">
        <v>27</v>
      </c>
      <c r="B29" s="28" t="s">
        <v>114</v>
      </c>
      <c r="C29" s="286" t="s">
        <v>115</v>
      </c>
      <c r="D29" s="286"/>
      <c r="E29" s="28">
        <v>0.5</v>
      </c>
      <c r="F29" s="28">
        <v>16</v>
      </c>
      <c r="G29" s="28">
        <v>8000</v>
      </c>
      <c r="H29" s="28">
        <v>2</v>
      </c>
      <c r="I29" s="28">
        <v>41.78</v>
      </c>
      <c r="J29" s="43">
        <f t="shared" si="0"/>
        <v>15249.7</v>
      </c>
    </row>
    <row r="30" spans="1:10">
      <c r="A30" s="28">
        <v>28</v>
      </c>
      <c r="B30" s="28" t="s">
        <v>110</v>
      </c>
      <c r="C30" s="28" t="s">
        <v>35</v>
      </c>
      <c r="D30" s="28" t="s">
        <v>167</v>
      </c>
      <c r="E30" s="28">
        <v>1.7450000000000001</v>
      </c>
      <c r="F30" s="28">
        <v>7</v>
      </c>
      <c r="G30" s="28">
        <v>12215</v>
      </c>
      <c r="H30" s="28">
        <v>2</v>
      </c>
      <c r="I30" s="28">
        <v>41.78</v>
      </c>
      <c r="J30" s="43">
        <f t="shared" si="0"/>
        <v>53221.453000000001</v>
      </c>
    </row>
    <row r="31" spans="1:10">
      <c r="A31" s="28">
        <v>29</v>
      </c>
      <c r="B31" s="28" t="s">
        <v>110</v>
      </c>
      <c r="C31" s="28" t="s">
        <v>167</v>
      </c>
      <c r="D31" s="28" t="s">
        <v>168</v>
      </c>
      <c r="E31" s="28">
        <v>1.6220000000000001</v>
      </c>
      <c r="F31" s="28">
        <v>7</v>
      </c>
      <c r="G31" s="28">
        <v>11354</v>
      </c>
      <c r="H31" s="28">
        <v>2</v>
      </c>
      <c r="I31" s="28">
        <v>41.78</v>
      </c>
      <c r="J31" s="43">
        <f t="shared" si="0"/>
        <v>49470.0268</v>
      </c>
    </row>
    <row r="32" spans="1:10">
      <c r="A32" s="28">
        <v>30</v>
      </c>
      <c r="B32" s="28" t="s">
        <v>110</v>
      </c>
      <c r="C32" s="28" t="s">
        <v>168</v>
      </c>
      <c r="D32" s="28" t="s">
        <v>118</v>
      </c>
      <c r="E32" s="28">
        <v>0.58399999999999996</v>
      </c>
      <c r="F32" s="28">
        <v>7</v>
      </c>
      <c r="G32" s="28">
        <v>4088</v>
      </c>
      <c r="H32" s="28">
        <v>2</v>
      </c>
      <c r="I32" s="28">
        <v>41.78</v>
      </c>
      <c r="J32" s="43">
        <f t="shared" si="0"/>
        <v>17811.649600000001</v>
      </c>
    </row>
    <row r="33" spans="1:10">
      <c r="A33" s="28">
        <v>31</v>
      </c>
      <c r="B33" s="28" t="s">
        <v>169</v>
      </c>
      <c r="C33" s="28" t="s">
        <v>170</v>
      </c>
      <c r="D33" s="28" t="s">
        <v>35</v>
      </c>
      <c r="E33" s="28">
        <v>1.04</v>
      </c>
      <c r="F33" s="28">
        <v>6</v>
      </c>
      <c r="G33" s="28">
        <v>6240</v>
      </c>
      <c r="H33" s="28">
        <v>2</v>
      </c>
      <c r="I33" s="28">
        <v>41.78</v>
      </c>
      <c r="J33" s="43">
        <f t="shared" si="0"/>
        <v>31719.376</v>
      </c>
    </row>
    <row r="34" spans="1:10">
      <c r="A34" s="28">
        <v>32</v>
      </c>
      <c r="B34" s="28" t="s">
        <v>83</v>
      </c>
      <c r="C34" s="28" t="s">
        <v>171</v>
      </c>
      <c r="D34" s="28" t="s">
        <v>172</v>
      </c>
      <c r="E34" s="28">
        <v>1.9890000000000001</v>
      </c>
      <c r="F34" s="28">
        <v>7</v>
      </c>
      <c r="G34" s="28">
        <v>13923</v>
      </c>
      <c r="H34" s="28">
        <v>2</v>
      </c>
      <c r="I34" s="28">
        <v>41.78</v>
      </c>
      <c r="J34" s="43">
        <f t="shared" si="0"/>
        <v>60663.306600000004</v>
      </c>
    </row>
    <row r="35" spans="1:10">
      <c r="A35" s="28">
        <v>33</v>
      </c>
      <c r="B35" s="28" t="s">
        <v>83</v>
      </c>
      <c r="C35" s="28" t="s">
        <v>172</v>
      </c>
      <c r="D35" s="28" t="s">
        <v>35</v>
      </c>
      <c r="E35" s="28">
        <v>1.2390000000000001</v>
      </c>
      <c r="F35" s="28">
        <v>7</v>
      </c>
      <c r="G35" s="28">
        <v>8673</v>
      </c>
      <c r="H35" s="28">
        <v>2</v>
      </c>
      <c r="I35" s="28">
        <v>41.78</v>
      </c>
      <c r="J35" s="43">
        <f t="shared" si="0"/>
        <v>37788.756600000001</v>
      </c>
    </row>
    <row r="36" spans="1:10">
      <c r="A36" s="28">
        <v>34</v>
      </c>
      <c r="B36" s="28" t="s">
        <v>173</v>
      </c>
      <c r="C36" s="28" t="s">
        <v>174</v>
      </c>
      <c r="D36" s="28" t="s">
        <v>175</v>
      </c>
      <c r="E36" s="28">
        <v>2.1779999999999999</v>
      </c>
      <c r="F36" s="28">
        <v>8</v>
      </c>
      <c r="G36" s="28">
        <v>17424</v>
      </c>
      <c r="H36" s="28">
        <v>2</v>
      </c>
      <c r="I36" s="28">
        <v>41.78</v>
      </c>
      <c r="J36" s="43">
        <f t="shared" si="0"/>
        <v>66427.693199999994</v>
      </c>
    </row>
    <row r="37" spans="1:10">
      <c r="A37" s="28">
        <v>35</v>
      </c>
      <c r="B37" s="28" t="s">
        <v>173</v>
      </c>
      <c r="C37" s="28" t="s">
        <v>175</v>
      </c>
      <c r="D37" s="28" t="s">
        <v>176</v>
      </c>
      <c r="E37" s="28">
        <v>0.38800000000000001</v>
      </c>
      <c r="F37" s="28">
        <v>5.5</v>
      </c>
      <c r="G37" s="28">
        <v>2134</v>
      </c>
      <c r="H37" s="28">
        <v>2</v>
      </c>
      <c r="I37" s="28">
        <v>41.78</v>
      </c>
      <c r="J37" s="43">
        <f t="shared" si="0"/>
        <v>11833.7672</v>
      </c>
    </row>
    <row r="38" spans="1:10">
      <c r="A38" s="28">
        <v>36</v>
      </c>
      <c r="B38" s="28" t="s">
        <v>173</v>
      </c>
      <c r="C38" s="28" t="s">
        <v>176</v>
      </c>
      <c r="D38" s="28" t="s">
        <v>177</v>
      </c>
      <c r="E38" s="28">
        <v>0.68100000000000005</v>
      </c>
      <c r="F38" s="28">
        <v>6</v>
      </c>
      <c r="G38" s="28">
        <v>4086</v>
      </c>
      <c r="H38" s="28">
        <v>2</v>
      </c>
      <c r="I38" s="28">
        <v>41.78</v>
      </c>
      <c r="J38" s="43">
        <f t="shared" si="0"/>
        <v>20770.091400000001</v>
      </c>
    </row>
    <row r="39" spans="1:10">
      <c r="A39" s="28">
        <v>37</v>
      </c>
      <c r="B39" s="28" t="s">
        <v>173</v>
      </c>
      <c r="C39" s="28" t="s">
        <v>177</v>
      </c>
      <c r="D39" s="28" t="s">
        <v>178</v>
      </c>
      <c r="E39" s="28">
        <v>0.43099999999999999</v>
      </c>
      <c r="F39" s="28">
        <v>5.5</v>
      </c>
      <c r="G39" s="28">
        <v>2370.5</v>
      </c>
      <c r="H39" s="28">
        <v>2</v>
      </c>
      <c r="I39" s="28">
        <v>41.78</v>
      </c>
      <c r="J39" s="43">
        <f t="shared" si="0"/>
        <v>13145.241400000001</v>
      </c>
    </row>
    <row r="40" spans="1:10">
      <c r="A40" s="28">
        <v>38</v>
      </c>
      <c r="B40" s="28" t="s">
        <v>173</v>
      </c>
      <c r="C40" s="28" t="s">
        <v>178</v>
      </c>
      <c r="D40" s="28" t="s">
        <v>83</v>
      </c>
      <c r="E40" s="28">
        <v>0.66900000000000004</v>
      </c>
      <c r="F40" s="28">
        <v>6</v>
      </c>
      <c r="G40" s="28">
        <v>4014</v>
      </c>
      <c r="H40" s="28">
        <v>2</v>
      </c>
      <c r="I40" s="28">
        <v>41.78</v>
      </c>
      <c r="J40" s="43">
        <f t="shared" si="0"/>
        <v>20404.098600000001</v>
      </c>
    </row>
    <row r="41" spans="1:10">
      <c r="A41" s="28">
        <v>39</v>
      </c>
      <c r="B41" s="28" t="s">
        <v>179</v>
      </c>
      <c r="C41" s="28" t="s">
        <v>173</v>
      </c>
      <c r="D41" s="28" t="s">
        <v>180</v>
      </c>
      <c r="E41" s="28">
        <v>0.81100000000000005</v>
      </c>
      <c r="F41" s="28">
        <v>5.5</v>
      </c>
      <c r="G41" s="28">
        <v>4460.5</v>
      </c>
      <c r="H41" s="28">
        <v>2</v>
      </c>
      <c r="I41" s="28">
        <v>41.78</v>
      </c>
      <c r="J41" s="43">
        <f t="shared" si="0"/>
        <v>24735.0134</v>
      </c>
    </row>
    <row r="42" spans="1:10">
      <c r="A42" s="28">
        <v>40</v>
      </c>
      <c r="B42" s="28" t="s">
        <v>179</v>
      </c>
      <c r="C42" s="28" t="s">
        <v>180</v>
      </c>
      <c r="D42" s="28" t="s">
        <v>181</v>
      </c>
      <c r="E42" s="28">
        <v>0.193</v>
      </c>
      <c r="F42" s="28">
        <v>6.5</v>
      </c>
      <c r="G42" s="28">
        <v>1254.5</v>
      </c>
      <c r="H42" s="28">
        <v>2</v>
      </c>
      <c r="I42" s="28">
        <v>41.78</v>
      </c>
      <c r="J42" s="43">
        <f t="shared" si="0"/>
        <v>5886.3842000000004</v>
      </c>
    </row>
    <row r="43" spans="1:10">
      <c r="A43" s="28">
        <v>41</v>
      </c>
      <c r="B43" s="28" t="s">
        <v>179</v>
      </c>
      <c r="C43" s="28" t="s">
        <v>181</v>
      </c>
      <c r="D43" s="28" t="s">
        <v>35</v>
      </c>
      <c r="E43" s="28">
        <v>0.70799999999999996</v>
      </c>
      <c r="F43" s="28">
        <v>7.5</v>
      </c>
      <c r="G43" s="28">
        <v>5310</v>
      </c>
      <c r="H43" s="28">
        <v>2</v>
      </c>
      <c r="I43" s="28">
        <v>41.78</v>
      </c>
      <c r="J43" s="43">
        <f t="shared" si="0"/>
        <v>21593.575199999999</v>
      </c>
    </row>
    <row r="44" spans="1:10">
      <c r="A44" s="28">
        <v>42</v>
      </c>
      <c r="B44" s="28" t="s">
        <v>182</v>
      </c>
      <c r="C44" s="28" t="s">
        <v>183</v>
      </c>
      <c r="D44" s="28" t="s">
        <v>184</v>
      </c>
      <c r="E44" s="28">
        <v>0.222</v>
      </c>
      <c r="F44" s="28">
        <v>4.5</v>
      </c>
      <c r="G44" s="28">
        <v>999</v>
      </c>
      <c r="H44" s="28">
        <v>2</v>
      </c>
      <c r="I44" s="28">
        <v>41.78</v>
      </c>
      <c r="J44" s="43">
        <f t="shared" si="0"/>
        <v>6770.8667999999998</v>
      </c>
    </row>
    <row r="45" spans="1:10">
      <c r="A45" s="28">
        <v>43</v>
      </c>
      <c r="B45" s="28" t="s">
        <v>182</v>
      </c>
      <c r="C45" s="28" t="s">
        <v>184</v>
      </c>
      <c r="D45" s="28" t="s">
        <v>185</v>
      </c>
      <c r="E45" s="28">
        <v>0.25900000000000001</v>
      </c>
      <c r="F45" s="28">
        <v>4.5</v>
      </c>
      <c r="G45" s="28">
        <v>1165.5</v>
      </c>
      <c r="H45" s="28">
        <v>2</v>
      </c>
      <c r="I45" s="28">
        <v>41.78</v>
      </c>
      <c r="J45" s="43">
        <f t="shared" si="0"/>
        <v>7899.3446000000004</v>
      </c>
    </row>
    <row r="46" spans="1:10">
      <c r="A46" s="28">
        <v>44</v>
      </c>
      <c r="B46" s="28" t="s">
        <v>182</v>
      </c>
      <c r="C46" s="28" t="s">
        <v>185</v>
      </c>
      <c r="D46" s="28" t="s">
        <v>186</v>
      </c>
      <c r="E46" s="28">
        <v>0.84599999999999997</v>
      </c>
      <c r="F46" s="28">
        <v>4.5</v>
      </c>
      <c r="G46" s="28">
        <v>3807</v>
      </c>
      <c r="H46" s="28">
        <v>2</v>
      </c>
      <c r="I46" s="28">
        <v>41.78</v>
      </c>
      <c r="J46" s="43">
        <f t="shared" si="0"/>
        <v>25802.492399999999</v>
      </c>
    </row>
    <row r="47" spans="1:10">
      <c r="A47" s="28">
        <v>45</v>
      </c>
      <c r="B47" s="28" t="s">
        <v>182</v>
      </c>
      <c r="C47" s="28" t="s">
        <v>186</v>
      </c>
      <c r="D47" s="28" t="s">
        <v>187</v>
      </c>
      <c r="E47" s="28">
        <v>0.33600000000000002</v>
      </c>
      <c r="F47" s="28">
        <v>7</v>
      </c>
      <c r="G47" s="28">
        <v>2352</v>
      </c>
      <c r="H47" s="28">
        <v>2</v>
      </c>
      <c r="I47" s="28">
        <v>41.78</v>
      </c>
      <c r="J47" s="43">
        <f t="shared" si="0"/>
        <v>10247.7984</v>
      </c>
    </row>
    <row r="48" spans="1:10">
      <c r="A48" s="28">
        <v>46</v>
      </c>
      <c r="B48" s="28" t="s">
        <v>182</v>
      </c>
      <c r="C48" s="28" t="s">
        <v>187</v>
      </c>
      <c r="D48" s="28" t="s">
        <v>188</v>
      </c>
      <c r="E48" s="28">
        <v>1.151</v>
      </c>
      <c r="F48" s="28">
        <v>7</v>
      </c>
      <c r="G48" s="28">
        <v>8057</v>
      </c>
      <c r="H48" s="28">
        <v>2</v>
      </c>
      <c r="I48" s="28">
        <v>41.78</v>
      </c>
      <c r="J48" s="43">
        <f t="shared" si="0"/>
        <v>35104.809399999998</v>
      </c>
    </row>
    <row r="49" spans="1:10">
      <c r="A49" s="28">
        <v>47</v>
      </c>
      <c r="B49" s="28" t="s">
        <v>73</v>
      </c>
      <c r="C49" s="28" t="s">
        <v>75</v>
      </c>
      <c r="D49" s="28" t="s">
        <v>182</v>
      </c>
      <c r="E49" s="28">
        <v>1.2450000000000001</v>
      </c>
      <c r="F49" s="28">
        <v>4</v>
      </c>
      <c r="G49" s="28">
        <v>4980</v>
      </c>
      <c r="H49" s="28">
        <v>2</v>
      </c>
      <c r="I49" s="28">
        <v>41.78</v>
      </c>
      <c r="J49" s="43">
        <f t="shared" si="0"/>
        <v>37971.752999999997</v>
      </c>
    </row>
    <row r="50" spans="1:10">
      <c r="A50" s="28">
        <v>48</v>
      </c>
      <c r="B50" s="28" t="s">
        <v>189</v>
      </c>
      <c r="C50" s="28" t="s">
        <v>173</v>
      </c>
      <c r="D50" s="28" t="s">
        <v>35</v>
      </c>
      <c r="E50" s="28">
        <v>1.84</v>
      </c>
      <c r="F50" s="28">
        <v>6</v>
      </c>
      <c r="G50" s="28">
        <v>11040</v>
      </c>
      <c r="H50" s="28">
        <v>2</v>
      </c>
      <c r="I50" s="28">
        <v>41.78</v>
      </c>
      <c r="J50" s="43">
        <f t="shared" si="0"/>
        <v>56118.896000000001</v>
      </c>
    </row>
    <row r="51" spans="1:10">
      <c r="A51" s="28">
        <v>49</v>
      </c>
      <c r="B51" s="28" t="s">
        <v>190</v>
      </c>
      <c r="C51" s="28" t="s">
        <v>35</v>
      </c>
      <c r="D51" s="28" t="s">
        <v>182</v>
      </c>
      <c r="E51" s="28">
        <v>1.736</v>
      </c>
      <c r="F51" s="28">
        <v>5</v>
      </c>
      <c r="G51" s="28">
        <v>8680</v>
      </c>
      <c r="H51" s="28">
        <v>2</v>
      </c>
      <c r="I51" s="28">
        <v>41.78</v>
      </c>
      <c r="J51" s="43">
        <f t="shared" si="0"/>
        <v>52946.958400000003</v>
      </c>
    </row>
    <row r="52" spans="1:10">
      <c r="A52" s="28">
        <v>50</v>
      </c>
      <c r="B52" s="28" t="s">
        <v>191</v>
      </c>
      <c r="C52" s="28" t="s">
        <v>169</v>
      </c>
      <c r="D52" s="28" t="s">
        <v>192</v>
      </c>
      <c r="E52" s="28">
        <v>0.30499999999999999</v>
      </c>
      <c r="F52" s="28">
        <v>4</v>
      </c>
      <c r="G52" s="28">
        <v>1220</v>
      </c>
      <c r="H52" s="28">
        <v>2</v>
      </c>
      <c r="I52" s="28">
        <v>41.78</v>
      </c>
      <c r="J52" s="43">
        <f t="shared" si="0"/>
        <v>9302.3169999999991</v>
      </c>
    </row>
    <row r="53" spans="1:10">
      <c r="A53" s="28">
        <v>51</v>
      </c>
      <c r="B53" s="28" t="s">
        <v>191</v>
      </c>
      <c r="C53" s="28" t="s">
        <v>192</v>
      </c>
      <c r="D53" s="28" t="s">
        <v>35</v>
      </c>
      <c r="E53" s="28">
        <v>1.101</v>
      </c>
      <c r="F53" s="28">
        <v>4</v>
      </c>
      <c r="G53" s="28">
        <v>4404</v>
      </c>
      <c r="H53" s="28">
        <v>2</v>
      </c>
      <c r="I53" s="28">
        <v>41.78</v>
      </c>
      <c r="J53" s="43">
        <f t="shared" si="0"/>
        <v>33579.839399999997</v>
      </c>
    </row>
    <row r="54" spans="1:10">
      <c r="A54" s="28">
        <v>52</v>
      </c>
      <c r="B54" s="28" t="s">
        <v>193</v>
      </c>
      <c r="C54" s="28" t="s">
        <v>174</v>
      </c>
      <c r="D54" s="28" t="s">
        <v>194</v>
      </c>
      <c r="E54" s="28">
        <v>1.0129999999999999</v>
      </c>
      <c r="F54" s="28">
        <v>5.5</v>
      </c>
      <c r="G54" s="28">
        <v>5571.5</v>
      </c>
      <c r="H54" s="28">
        <v>2</v>
      </c>
      <c r="I54" s="28">
        <v>41.78</v>
      </c>
      <c r="J54" s="43">
        <f t="shared" si="0"/>
        <v>30895.892199999998</v>
      </c>
    </row>
    <row r="55" spans="1:10">
      <c r="A55" s="28">
        <v>53</v>
      </c>
      <c r="B55" s="28" t="s">
        <v>193</v>
      </c>
      <c r="C55" s="28" t="s">
        <v>194</v>
      </c>
      <c r="D55" s="28" t="s">
        <v>195</v>
      </c>
      <c r="E55" s="28">
        <v>0.17599999999999999</v>
      </c>
      <c r="F55" s="28">
        <v>6</v>
      </c>
      <c r="G55" s="28">
        <v>1056</v>
      </c>
      <c r="H55" s="28">
        <v>2</v>
      </c>
      <c r="I55" s="28">
        <v>41.78</v>
      </c>
      <c r="J55" s="43">
        <f t="shared" si="0"/>
        <v>5367.8944000000001</v>
      </c>
    </row>
    <row r="56" spans="1:10">
      <c r="A56" s="28">
        <v>54</v>
      </c>
      <c r="B56" s="28" t="s">
        <v>196</v>
      </c>
      <c r="C56" s="28" t="s">
        <v>197</v>
      </c>
      <c r="D56" s="28" t="s">
        <v>182</v>
      </c>
      <c r="E56" s="28">
        <v>2.431</v>
      </c>
      <c r="F56" s="28">
        <v>6</v>
      </c>
      <c r="G56" s="28">
        <v>14586</v>
      </c>
      <c r="H56" s="28">
        <v>2</v>
      </c>
      <c r="I56" s="28">
        <v>41.78</v>
      </c>
      <c r="J56" s="43">
        <f t="shared" si="0"/>
        <v>74144.041400000002</v>
      </c>
    </row>
    <row r="57" spans="1:10">
      <c r="A57" s="28">
        <v>55</v>
      </c>
      <c r="B57" s="28" t="s">
        <v>198</v>
      </c>
      <c r="C57" s="28" t="s">
        <v>199</v>
      </c>
      <c r="D57" s="28" t="s">
        <v>173</v>
      </c>
      <c r="E57" s="28">
        <v>1.2869999999999999</v>
      </c>
      <c r="F57" s="28">
        <v>7</v>
      </c>
      <c r="G57" s="28">
        <v>9009</v>
      </c>
      <c r="H57" s="28">
        <v>2</v>
      </c>
      <c r="I57" s="28">
        <v>41.78</v>
      </c>
      <c r="J57" s="43">
        <f t="shared" si="0"/>
        <v>39252.727800000001</v>
      </c>
    </row>
    <row r="58" spans="1:10">
      <c r="A58" s="28">
        <v>56</v>
      </c>
      <c r="B58" s="28" t="s">
        <v>200</v>
      </c>
      <c r="C58" s="28" t="s">
        <v>173</v>
      </c>
      <c r="D58" s="28" t="s">
        <v>35</v>
      </c>
      <c r="E58" s="28">
        <v>1.708</v>
      </c>
      <c r="F58" s="28">
        <v>7.6</v>
      </c>
      <c r="G58" s="28">
        <v>12980.8</v>
      </c>
      <c r="H58" s="28">
        <v>2</v>
      </c>
      <c r="I58" s="28">
        <v>41.78</v>
      </c>
      <c r="J58" s="43">
        <f t="shared" si="0"/>
        <v>52092.975200000001</v>
      </c>
    </row>
    <row r="59" spans="1:10">
      <c r="A59" s="99"/>
      <c r="B59" s="99"/>
      <c r="C59" s="99"/>
      <c r="D59" s="99"/>
      <c r="E59" s="99">
        <f>SUM(E3:E58)</f>
        <v>49.139000000000003</v>
      </c>
      <c r="F59" s="99"/>
      <c r="G59" s="99"/>
      <c r="H59" s="99"/>
      <c r="I59" s="99"/>
      <c r="J59" s="173">
        <f>SUM(J3:J58)</f>
        <v>1498710.0166</v>
      </c>
    </row>
  </sheetData>
  <mergeCells count="34">
    <mergeCell ref="H1:H2"/>
    <mergeCell ref="I1:I2"/>
    <mergeCell ref="J1:J2"/>
    <mergeCell ref="C1:D2"/>
    <mergeCell ref="C27:D27"/>
    <mergeCell ref="C28:D28"/>
    <mergeCell ref="C29:D29"/>
    <mergeCell ref="A1:A2"/>
    <mergeCell ref="B1:B2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E1:G1"/>
    <mergeCell ref="C3:D3"/>
    <mergeCell ref="C4:D4"/>
    <mergeCell ref="C5:D5"/>
    <mergeCell ref="C6:D6"/>
  </mergeCells>
  <phoneticPr fontId="3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7"/>
  <sheetViews>
    <sheetView topLeftCell="A40" workbookViewId="0">
      <selection activeCell="B3" sqref="B3:E66"/>
    </sheetView>
  </sheetViews>
  <sheetFormatPr defaultColWidth="9" defaultRowHeight="13.5"/>
  <cols>
    <col min="1" max="1" width="7.5" style="2" customWidth="1"/>
    <col min="2" max="2" width="20.125" style="2" customWidth="1"/>
    <col min="3" max="3" width="15.25" style="2" customWidth="1"/>
    <col min="4" max="4" width="14.375" style="2" customWidth="1"/>
    <col min="5" max="7" width="13.75" style="2" customWidth="1"/>
    <col min="8" max="8" width="16.375" customWidth="1"/>
    <col min="9" max="9" width="13.875" customWidth="1"/>
    <col min="10" max="10" width="15.875" style="162" customWidth="1"/>
  </cols>
  <sheetData>
    <row r="1" spans="1:10">
      <c r="A1" s="285" t="s">
        <v>30</v>
      </c>
      <c r="B1" s="285" t="s">
        <v>31</v>
      </c>
      <c r="C1" s="285" t="s">
        <v>32</v>
      </c>
      <c r="D1" s="285"/>
      <c r="E1" s="285" t="s">
        <v>33</v>
      </c>
      <c r="F1" s="285"/>
      <c r="G1" s="285"/>
      <c r="H1" s="285" t="s">
        <v>163</v>
      </c>
      <c r="I1" s="285" t="s">
        <v>164</v>
      </c>
      <c r="J1" s="288" t="s">
        <v>2</v>
      </c>
    </row>
    <row r="2" spans="1:10">
      <c r="A2" s="285"/>
      <c r="B2" s="285"/>
      <c r="C2" s="285"/>
      <c r="D2" s="285"/>
      <c r="E2" s="27" t="s">
        <v>34</v>
      </c>
      <c r="F2" s="27" t="s">
        <v>165</v>
      </c>
      <c r="G2" s="27" t="s">
        <v>166</v>
      </c>
      <c r="H2" s="285"/>
      <c r="I2" s="285"/>
      <c r="J2" s="288"/>
    </row>
    <row r="3" spans="1:10">
      <c r="A3" s="28">
        <v>1</v>
      </c>
      <c r="B3" s="28" t="s">
        <v>35</v>
      </c>
      <c r="C3" s="286" t="s">
        <v>36</v>
      </c>
      <c r="D3" s="286"/>
      <c r="E3" s="28">
        <v>6.2</v>
      </c>
      <c r="F3" s="28">
        <v>16.399999999999999</v>
      </c>
      <c r="G3" s="28">
        <v>101680</v>
      </c>
      <c r="H3" s="28">
        <v>0.5</v>
      </c>
      <c r="I3" s="28">
        <v>31.76</v>
      </c>
      <c r="J3" s="169">
        <f>E3*H3*I3*365</f>
        <v>35936.44</v>
      </c>
    </row>
    <row r="4" spans="1:10">
      <c r="A4" s="28">
        <v>2</v>
      </c>
      <c r="B4" s="28" t="s">
        <v>35</v>
      </c>
      <c r="C4" s="286" t="s">
        <v>35</v>
      </c>
      <c r="D4" s="286"/>
      <c r="E4" s="28">
        <v>1.375</v>
      </c>
      <c r="F4" s="28">
        <v>20</v>
      </c>
      <c r="G4" s="28">
        <v>27500</v>
      </c>
      <c r="H4" s="28">
        <v>0.5</v>
      </c>
      <c r="I4" s="28">
        <v>31.76</v>
      </c>
      <c r="J4" s="169">
        <f t="shared" ref="J4:J66" si="0">E4*H4*I4*365</f>
        <v>7969.7749999999996</v>
      </c>
    </row>
    <row r="5" spans="1:10">
      <c r="A5" s="28">
        <v>3</v>
      </c>
      <c r="B5" s="28" t="s">
        <v>37</v>
      </c>
      <c r="C5" s="286" t="s">
        <v>38</v>
      </c>
      <c r="D5" s="286"/>
      <c r="E5" s="28">
        <v>0.22</v>
      </c>
      <c r="F5" s="28">
        <v>11</v>
      </c>
      <c r="G5" s="28">
        <v>2420</v>
      </c>
      <c r="H5" s="28">
        <v>0.5</v>
      </c>
      <c r="I5" s="28">
        <v>31.76</v>
      </c>
      <c r="J5" s="169">
        <f t="shared" si="0"/>
        <v>1275.164</v>
      </c>
    </row>
    <row r="6" spans="1:10">
      <c r="A6" s="28">
        <v>4</v>
      </c>
      <c r="B6" s="28" t="s">
        <v>39</v>
      </c>
      <c r="C6" s="286" t="s">
        <v>40</v>
      </c>
      <c r="D6" s="286"/>
      <c r="E6" s="28">
        <v>0.79</v>
      </c>
      <c r="F6" s="28">
        <v>7</v>
      </c>
      <c r="G6" s="28">
        <v>5530</v>
      </c>
      <c r="H6" s="28">
        <v>0.5</v>
      </c>
      <c r="I6" s="28">
        <v>31.76</v>
      </c>
      <c r="J6" s="169">
        <f t="shared" si="0"/>
        <v>4578.9979999999996</v>
      </c>
    </row>
    <row r="7" spans="1:10">
      <c r="A7" s="28">
        <v>5</v>
      </c>
      <c r="B7" s="28" t="s">
        <v>39</v>
      </c>
      <c r="C7" s="286" t="s">
        <v>41</v>
      </c>
      <c r="D7" s="286"/>
      <c r="E7" s="28">
        <v>0.22</v>
      </c>
      <c r="F7" s="28">
        <v>12</v>
      </c>
      <c r="G7" s="28">
        <v>2640</v>
      </c>
      <c r="H7" s="28">
        <v>0.5</v>
      </c>
      <c r="I7" s="28">
        <v>31.76</v>
      </c>
      <c r="J7" s="169">
        <f t="shared" si="0"/>
        <v>1275.164</v>
      </c>
    </row>
    <row r="8" spans="1:10">
      <c r="A8" s="28">
        <v>6</v>
      </c>
      <c r="B8" s="28" t="s">
        <v>42</v>
      </c>
      <c r="C8" s="286" t="s">
        <v>43</v>
      </c>
      <c r="D8" s="286"/>
      <c r="E8" s="28">
        <v>0.33</v>
      </c>
      <c r="F8" s="28">
        <v>9.6</v>
      </c>
      <c r="G8" s="28">
        <v>3168</v>
      </c>
      <c r="H8" s="28">
        <v>0.5</v>
      </c>
      <c r="I8" s="28">
        <v>31.76</v>
      </c>
      <c r="J8" s="169">
        <f t="shared" si="0"/>
        <v>1912.7460000000001</v>
      </c>
    </row>
    <row r="9" spans="1:10">
      <c r="A9" s="28">
        <v>7</v>
      </c>
      <c r="B9" s="28" t="s">
        <v>42</v>
      </c>
      <c r="C9" s="286" t="s">
        <v>44</v>
      </c>
      <c r="D9" s="286"/>
      <c r="E9" s="28">
        <v>0.2</v>
      </c>
      <c r="F9" s="28">
        <v>11.5</v>
      </c>
      <c r="G9" s="28">
        <v>2300</v>
      </c>
      <c r="H9" s="28">
        <v>0.5</v>
      </c>
      <c r="I9" s="28">
        <v>31.76</v>
      </c>
      <c r="J9" s="169">
        <f t="shared" si="0"/>
        <v>1159.24</v>
      </c>
    </row>
    <row r="10" spans="1:10">
      <c r="A10" s="28">
        <v>8</v>
      </c>
      <c r="B10" s="28" t="s">
        <v>42</v>
      </c>
      <c r="C10" s="286" t="s">
        <v>45</v>
      </c>
      <c r="D10" s="286"/>
      <c r="E10" s="28">
        <v>0.05</v>
      </c>
      <c r="F10" s="28">
        <v>13</v>
      </c>
      <c r="G10" s="28">
        <v>650</v>
      </c>
      <c r="H10" s="28">
        <v>0.5</v>
      </c>
      <c r="I10" s="28">
        <v>31.76</v>
      </c>
      <c r="J10" s="169">
        <f t="shared" si="0"/>
        <v>289.81</v>
      </c>
    </row>
    <row r="11" spans="1:10">
      <c r="A11" s="28">
        <v>9</v>
      </c>
      <c r="B11" s="28" t="s">
        <v>46</v>
      </c>
      <c r="C11" s="286" t="s">
        <v>47</v>
      </c>
      <c r="D11" s="286"/>
      <c r="E11" s="28">
        <v>0.36</v>
      </c>
      <c r="F11" s="28">
        <v>9.3000000000000007</v>
      </c>
      <c r="G11" s="28">
        <v>3348</v>
      </c>
      <c r="H11" s="28">
        <v>0.5</v>
      </c>
      <c r="I11" s="28">
        <v>31.76</v>
      </c>
      <c r="J11" s="169">
        <f t="shared" si="0"/>
        <v>2086.6320000000001</v>
      </c>
    </row>
    <row r="12" spans="1:10">
      <c r="A12" s="28">
        <v>10</v>
      </c>
      <c r="B12" s="28" t="s">
        <v>46</v>
      </c>
      <c r="C12" s="286" t="s">
        <v>48</v>
      </c>
      <c r="D12" s="286"/>
      <c r="E12" s="28">
        <v>0.13</v>
      </c>
      <c r="F12" s="28">
        <v>9.3000000000000007</v>
      </c>
      <c r="G12" s="28">
        <v>1209</v>
      </c>
      <c r="H12" s="28">
        <v>0.5</v>
      </c>
      <c r="I12" s="28">
        <v>31.76</v>
      </c>
      <c r="J12" s="169">
        <f t="shared" si="0"/>
        <v>753.50599999999997</v>
      </c>
    </row>
    <row r="13" spans="1:10">
      <c r="A13" s="28">
        <v>11</v>
      </c>
      <c r="B13" s="28" t="s">
        <v>60</v>
      </c>
      <c r="C13" s="286" t="s">
        <v>61</v>
      </c>
      <c r="D13" s="286"/>
      <c r="E13" s="28">
        <v>0.69</v>
      </c>
      <c r="F13" s="28">
        <v>10.3</v>
      </c>
      <c r="G13" s="28">
        <v>7107</v>
      </c>
      <c r="H13" s="28">
        <v>0.5</v>
      </c>
      <c r="I13" s="28">
        <v>31.76</v>
      </c>
      <c r="J13" s="169">
        <f t="shared" si="0"/>
        <v>3999.3780000000002</v>
      </c>
    </row>
    <row r="14" spans="1:10">
      <c r="A14" s="28">
        <v>12</v>
      </c>
      <c r="B14" s="28" t="s">
        <v>71</v>
      </c>
      <c r="C14" s="286" t="s">
        <v>72</v>
      </c>
      <c r="D14" s="286"/>
      <c r="E14" s="28">
        <v>0.6</v>
      </c>
      <c r="F14" s="28">
        <v>6</v>
      </c>
      <c r="G14" s="28">
        <v>3600</v>
      </c>
      <c r="H14" s="28">
        <v>0.5</v>
      </c>
      <c r="I14" s="28">
        <v>31.76</v>
      </c>
      <c r="J14" s="169">
        <f t="shared" si="0"/>
        <v>3477.72</v>
      </c>
    </row>
    <row r="15" spans="1:10">
      <c r="A15" s="28">
        <v>13</v>
      </c>
      <c r="B15" s="28" t="s">
        <v>73</v>
      </c>
      <c r="C15" s="286" t="s">
        <v>74</v>
      </c>
      <c r="D15" s="286"/>
      <c r="E15" s="28">
        <v>0.3</v>
      </c>
      <c r="F15" s="28">
        <v>7</v>
      </c>
      <c r="G15" s="28">
        <v>2100</v>
      </c>
      <c r="H15" s="28">
        <v>0.5</v>
      </c>
      <c r="I15" s="28">
        <v>31.76</v>
      </c>
      <c r="J15" s="169">
        <f t="shared" si="0"/>
        <v>1738.86</v>
      </c>
    </row>
    <row r="16" spans="1:10">
      <c r="A16" s="28">
        <v>14</v>
      </c>
      <c r="B16" s="28" t="s">
        <v>75</v>
      </c>
      <c r="C16" s="286" t="s">
        <v>76</v>
      </c>
      <c r="D16" s="286"/>
      <c r="E16" s="28">
        <v>0.47</v>
      </c>
      <c r="F16" s="28">
        <v>10.1</v>
      </c>
      <c r="G16" s="28">
        <v>4747</v>
      </c>
      <c r="H16" s="28">
        <v>0.5</v>
      </c>
      <c r="I16" s="28">
        <v>31.76</v>
      </c>
      <c r="J16" s="169">
        <f t="shared" si="0"/>
        <v>2724.2139999999999</v>
      </c>
    </row>
    <row r="17" spans="1:10">
      <c r="A17" s="28">
        <v>15</v>
      </c>
      <c r="B17" s="28" t="s">
        <v>77</v>
      </c>
      <c r="C17" s="286" t="s">
        <v>78</v>
      </c>
      <c r="D17" s="286"/>
      <c r="E17" s="28">
        <v>0.2</v>
      </c>
      <c r="F17" s="28">
        <v>7.6</v>
      </c>
      <c r="G17" s="28">
        <v>1520</v>
      </c>
      <c r="H17" s="28">
        <v>0.5</v>
      </c>
      <c r="I17" s="28">
        <v>31.76</v>
      </c>
      <c r="J17" s="169">
        <f t="shared" si="0"/>
        <v>1159.24</v>
      </c>
    </row>
    <row r="18" spans="1:10">
      <c r="A18" s="28">
        <v>16</v>
      </c>
      <c r="B18" s="28" t="s">
        <v>77</v>
      </c>
      <c r="C18" s="286" t="s">
        <v>79</v>
      </c>
      <c r="D18" s="286"/>
      <c r="E18" s="28">
        <v>0.34</v>
      </c>
      <c r="F18" s="28">
        <v>5.0999999999999996</v>
      </c>
      <c r="G18" s="28">
        <v>1734</v>
      </c>
      <c r="H18" s="28">
        <v>0.5</v>
      </c>
      <c r="I18" s="28">
        <v>31.76</v>
      </c>
      <c r="J18" s="169">
        <f t="shared" si="0"/>
        <v>1970.7080000000001</v>
      </c>
    </row>
    <row r="19" spans="1:10">
      <c r="A19" s="28">
        <v>17</v>
      </c>
      <c r="B19" s="28" t="s">
        <v>80</v>
      </c>
      <c r="C19" s="286" t="s">
        <v>81</v>
      </c>
      <c r="D19" s="286"/>
      <c r="E19" s="28">
        <v>0.4</v>
      </c>
      <c r="F19" s="28">
        <v>3</v>
      </c>
      <c r="G19" s="28">
        <v>1200</v>
      </c>
      <c r="H19" s="28">
        <v>0.5</v>
      </c>
      <c r="I19" s="28">
        <v>31.76</v>
      </c>
      <c r="J19" s="169">
        <f t="shared" si="0"/>
        <v>2318.48</v>
      </c>
    </row>
    <row r="20" spans="1:10">
      <c r="A20" s="28">
        <v>18</v>
      </c>
      <c r="B20" s="28" t="s">
        <v>82</v>
      </c>
      <c r="C20" s="286" t="s">
        <v>61</v>
      </c>
      <c r="D20" s="286"/>
      <c r="E20" s="28">
        <v>0.66</v>
      </c>
      <c r="F20" s="28">
        <v>10.45</v>
      </c>
      <c r="G20" s="28">
        <v>6897</v>
      </c>
      <c r="H20" s="28">
        <v>0.5</v>
      </c>
      <c r="I20" s="28">
        <v>31.76</v>
      </c>
      <c r="J20" s="169">
        <f t="shared" si="0"/>
        <v>3825.4920000000002</v>
      </c>
    </row>
    <row r="21" spans="1:10">
      <c r="A21" s="28">
        <v>19</v>
      </c>
      <c r="B21" s="28" t="s">
        <v>83</v>
      </c>
      <c r="C21" s="286" t="s">
        <v>84</v>
      </c>
      <c r="D21" s="286"/>
      <c r="E21" s="28">
        <v>0.14000000000000001</v>
      </c>
      <c r="F21" s="28">
        <v>9</v>
      </c>
      <c r="G21" s="28">
        <v>1260</v>
      </c>
      <c r="H21" s="28">
        <v>0.5</v>
      </c>
      <c r="I21" s="28">
        <v>31.76</v>
      </c>
      <c r="J21" s="169">
        <f t="shared" si="0"/>
        <v>811.46799999999996</v>
      </c>
    </row>
    <row r="22" spans="1:10">
      <c r="A22" s="28">
        <v>20</v>
      </c>
      <c r="B22" s="28" t="s">
        <v>85</v>
      </c>
      <c r="C22" s="286" t="s">
        <v>86</v>
      </c>
      <c r="D22" s="286"/>
      <c r="E22" s="28">
        <v>0.7</v>
      </c>
      <c r="F22" s="28">
        <v>6</v>
      </c>
      <c r="G22" s="28">
        <v>4200</v>
      </c>
      <c r="H22" s="28">
        <v>0.5</v>
      </c>
      <c r="I22" s="28">
        <v>31.76</v>
      </c>
      <c r="J22" s="169">
        <f t="shared" si="0"/>
        <v>4057.34</v>
      </c>
    </row>
    <row r="23" spans="1:10">
      <c r="A23" s="28">
        <v>21</v>
      </c>
      <c r="B23" s="28" t="s">
        <v>89</v>
      </c>
      <c r="C23" s="286" t="s">
        <v>90</v>
      </c>
      <c r="D23" s="286"/>
      <c r="E23" s="28">
        <v>0.3</v>
      </c>
      <c r="F23" s="28">
        <v>3.5</v>
      </c>
      <c r="G23" s="28">
        <v>1050</v>
      </c>
      <c r="H23" s="28">
        <v>0.5</v>
      </c>
      <c r="I23" s="28">
        <v>31.76</v>
      </c>
      <c r="J23" s="169">
        <f t="shared" si="0"/>
        <v>1738.86</v>
      </c>
    </row>
    <row r="24" spans="1:10">
      <c r="A24" s="28">
        <v>22</v>
      </c>
      <c r="B24" s="28" t="s">
        <v>91</v>
      </c>
      <c r="C24" s="286" t="s">
        <v>92</v>
      </c>
      <c r="D24" s="286"/>
      <c r="E24" s="28">
        <v>0.15</v>
      </c>
      <c r="F24" s="28">
        <v>7</v>
      </c>
      <c r="G24" s="28">
        <v>1050</v>
      </c>
      <c r="H24" s="28">
        <v>0.5</v>
      </c>
      <c r="I24" s="28">
        <v>31.76</v>
      </c>
      <c r="J24" s="169">
        <f t="shared" si="0"/>
        <v>869.43</v>
      </c>
    </row>
    <row r="25" spans="1:10">
      <c r="A25" s="28">
        <v>23</v>
      </c>
      <c r="B25" s="28" t="s">
        <v>93</v>
      </c>
      <c r="C25" s="286" t="s">
        <v>94</v>
      </c>
      <c r="D25" s="286"/>
      <c r="E25" s="28">
        <v>0.6</v>
      </c>
      <c r="F25" s="28">
        <v>5</v>
      </c>
      <c r="G25" s="28">
        <v>3000</v>
      </c>
      <c r="H25" s="28">
        <v>0.5</v>
      </c>
      <c r="I25" s="28">
        <v>31.76</v>
      </c>
      <c r="J25" s="169">
        <f t="shared" si="0"/>
        <v>3477.72</v>
      </c>
    </row>
    <row r="26" spans="1:10">
      <c r="A26" s="28">
        <v>24</v>
      </c>
      <c r="B26" s="28" t="s">
        <v>95</v>
      </c>
      <c r="C26" s="286" t="s">
        <v>41</v>
      </c>
      <c r="D26" s="286"/>
      <c r="E26" s="28">
        <v>0.34</v>
      </c>
      <c r="F26" s="28">
        <v>9.1999999999999993</v>
      </c>
      <c r="G26" s="28">
        <v>3128</v>
      </c>
      <c r="H26" s="28">
        <v>0.5</v>
      </c>
      <c r="I26" s="28">
        <v>31.76</v>
      </c>
      <c r="J26" s="169">
        <f t="shared" si="0"/>
        <v>1970.7080000000001</v>
      </c>
    </row>
    <row r="27" spans="1:10">
      <c r="A27" s="28">
        <v>25</v>
      </c>
      <c r="B27" s="28" t="s">
        <v>96</v>
      </c>
      <c r="C27" s="286" t="s">
        <v>41</v>
      </c>
      <c r="D27" s="286"/>
      <c r="E27" s="28">
        <v>0.25</v>
      </c>
      <c r="F27" s="28">
        <v>5</v>
      </c>
      <c r="G27" s="28">
        <v>1250</v>
      </c>
      <c r="H27" s="28">
        <v>0.5</v>
      </c>
      <c r="I27" s="28">
        <v>31.76</v>
      </c>
      <c r="J27" s="169">
        <f t="shared" si="0"/>
        <v>1449.05</v>
      </c>
    </row>
    <row r="28" spans="1:10">
      <c r="A28" s="28">
        <v>26</v>
      </c>
      <c r="B28" s="28" t="s">
        <v>97</v>
      </c>
      <c r="C28" s="286" t="s">
        <v>98</v>
      </c>
      <c r="D28" s="286"/>
      <c r="E28" s="28">
        <v>0.39</v>
      </c>
      <c r="F28" s="28">
        <v>12</v>
      </c>
      <c r="G28" s="28">
        <v>4680</v>
      </c>
      <c r="H28" s="28">
        <v>0.5</v>
      </c>
      <c r="I28" s="28">
        <v>31.76</v>
      </c>
      <c r="J28" s="169">
        <f t="shared" si="0"/>
        <v>2260.518</v>
      </c>
    </row>
    <row r="29" spans="1:10">
      <c r="A29" s="28">
        <v>27</v>
      </c>
      <c r="B29" s="28" t="s">
        <v>99</v>
      </c>
      <c r="C29" s="286" t="s">
        <v>100</v>
      </c>
      <c r="D29" s="286"/>
      <c r="E29" s="28">
        <v>0.61</v>
      </c>
      <c r="F29" s="28">
        <v>10</v>
      </c>
      <c r="G29" s="28">
        <v>6100</v>
      </c>
      <c r="H29" s="28">
        <v>0.5</v>
      </c>
      <c r="I29" s="28">
        <v>31.76</v>
      </c>
      <c r="J29" s="169">
        <f t="shared" si="0"/>
        <v>3535.6819999999998</v>
      </c>
    </row>
    <row r="30" spans="1:10">
      <c r="A30" s="28">
        <v>28</v>
      </c>
      <c r="B30" s="28" t="s">
        <v>101</v>
      </c>
      <c r="C30" s="286" t="s">
        <v>98</v>
      </c>
      <c r="D30" s="286"/>
      <c r="E30" s="28">
        <v>0.36</v>
      </c>
      <c r="F30" s="28">
        <v>10.5</v>
      </c>
      <c r="G30" s="28">
        <v>3.78</v>
      </c>
      <c r="H30" s="28">
        <v>0.5</v>
      </c>
      <c r="I30" s="28">
        <v>31.76</v>
      </c>
      <c r="J30" s="169">
        <f t="shared" si="0"/>
        <v>2086.6320000000001</v>
      </c>
    </row>
    <row r="31" spans="1:10">
      <c r="A31" s="28">
        <v>29</v>
      </c>
      <c r="B31" s="28" t="s">
        <v>102</v>
      </c>
      <c r="C31" s="286" t="s">
        <v>103</v>
      </c>
      <c r="D31" s="286"/>
      <c r="E31" s="28">
        <v>0.35</v>
      </c>
      <c r="F31" s="28">
        <v>3.9</v>
      </c>
      <c r="G31" s="28">
        <v>1365</v>
      </c>
      <c r="H31" s="28">
        <v>0.5</v>
      </c>
      <c r="I31" s="28">
        <v>31.76</v>
      </c>
      <c r="J31" s="169">
        <f t="shared" si="0"/>
        <v>2028.67</v>
      </c>
    </row>
    <row r="32" spans="1:10">
      <c r="A32" s="28">
        <v>30</v>
      </c>
      <c r="B32" s="28" t="s">
        <v>104</v>
      </c>
      <c r="C32" s="286" t="s">
        <v>105</v>
      </c>
      <c r="D32" s="286"/>
      <c r="E32" s="28">
        <v>0.6</v>
      </c>
      <c r="F32" s="28">
        <v>10.5</v>
      </c>
      <c r="G32" s="28">
        <v>6300</v>
      </c>
      <c r="H32" s="28">
        <v>0.5</v>
      </c>
      <c r="I32" s="28">
        <v>31.76</v>
      </c>
      <c r="J32" s="169">
        <f t="shared" si="0"/>
        <v>3477.72</v>
      </c>
    </row>
    <row r="33" spans="1:10">
      <c r="A33" s="28">
        <v>31</v>
      </c>
      <c r="B33" s="28" t="s">
        <v>106</v>
      </c>
      <c r="C33" s="286" t="s">
        <v>107</v>
      </c>
      <c r="D33" s="286"/>
      <c r="E33" s="28">
        <v>1</v>
      </c>
      <c r="F33" s="28">
        <v>9</v>
      </c>
      <c r="G33" s="28">
        <v>9000</v>
      </c>
      <c r="H33" s="28">
        <v>0.5</v>
      </c>
      <c r="I33" s="28">
        <v>31.76</v>
      </c>
      <c r="J33" s="169">
        <f t="shared" si="0"/>
        <v>5796.2</v>
      </c>
    </row>
    <row r="34" spans="1:10">
      <c r="A34" s="28">
        <v>32</v>
      </c>
      <c r="B34" s="28" t="s">
        <v>108</v>
      </c>
      <c r="C34" s="286" t="s">
        <v>109</v>
      </c>
      <c r="D34" s="286"/>
      <c r="E34" s="28">
        <v>0.8</v>
      </c>
      <c r="F34" s="28">
        <v>8</v>
      </c>
      <c r="G34" s="28">
        <v>6400</v>
      </c>
      <c r="H34" s="28">
        <v>0.5</v>
      </c>
      <c r="I34" s="28">
        <v>31.76</v>
      </c>
      <c r="J34" s="169">
        <f t="shared" si="0"/>
        <v>4636.96</v>
      </c>
    </row>
    <row r="35" spans="1:10">
      <c r="A35" s="28">
        <v>33</v>
      </c>
      <c r="B35" s="28" t="s">
        <v>110</v>
      </c>
      <c r="C35" s="286" t="s">
        <v>111</v>
      </c>
      <c r="D35" s="286"/>
      <c r="E35" s="28">
        <v>1.1000000000000001</v>
      </c>
      <c r="F35" s="28">
        <v>11</v>
      </c>
      <c r="G35" s="28">
        <v>12100</v>
      </c>
      <c r="H35" s="28">
        <v>0.5</v>
      </c>
      <c r="I35" s="28">
        <v>31.76</v>
      </c>
      <c r="J35" s="169">
        <f t="shared" si="0"/>
        <v>6375.82</v>
      </c>
    </row>
    <row r="36" spans="1:10">
      <c r="A36" s="28">
        <v>34</v>
      </c>
      <c r="B36" s="28" t="s">
        <v>112</v>
      </c>
      <c r="C36" s="286" t="s">
        <v>113</v>
      </c>
      <c r="D36" s="286"/>
      <c r="E36" s="28">
        <v>1.2</v>
      </c>
      <c r="F36" s="28">
        <v>20</v>
      </c>
      <c r="G36" s="28">
        <v>24000</v>
      </c>
      <c r="H36" s="28">
        <v>0.5</v>
      </c>
      <c r="I36" s="28">
        <v>31.76</v>
      </c>
      <c r="J36" s="169">
        <f t="shared" si="0"/>
        <v>6955.44</v>
      </c>
    </row>
    <row r="37" spans="1:10">
      <c r="A37" s="28">
        <v>35</v>
      </c>
      <c r="B37" s="28" t="s">
        <v>116</v>
      </c>
      <c r="C37" s="286" t="s">
        <v>117</v>
      </c>
      <c r="D37" s="286"/>
      <c r="E37" s="28">
        <v>1.1000000000000001</v>
      </c>
      <c r="F37" s="28">
        <v>10</v>
      </c>
      <c r="G37" s="28">
        <v>11000</v>
      </c>
      <c r="H37" s="28">
        <v>0.5</v>
      </c>
      <c r="I37" s="28">
        <v>31.76</v>
      </c>
      <c r="J37" s="169">
        <f t="shared" si="0"/>
        <v>6375.82</v>
      </c>
    </row>
    <row r="38" spans="1:10">
      <c r="A38" s="28">
        <v>36</v>
      </c>
      <c r="B38" s="28" t="s">
        <v>110</v>
      </c>
      <c r="C38" s="28" t="s">
        <v>35</v>
      </c>
      <c r="D38" s="28" t="s">
        <v>167</v>
      </c>
      <c r="E38" s="28">
        <v>1.7450000000000001</v>
      </c>
      <c r="F38" s="28">
        <v>7</v>
      </c>
      <c r="G38" s="28">
        <v>12215</v>
      </c>
      <c r="H38" s="28">
        <v>0.5</v>
      </c>
      <c r="I38" s="28">
        <v>31.76</v>
      </c>
      <c r="J38" s="169">
        <f t="shared" si="0"/>
        <v>10114.369000000001</v>
      </c>
    </row>
    <row r="39" spans="1:10">
      <c r="A39" s="28">
        <v>37</v>
      </c>
      <c r="B39" s="28" t="s">
        <v>110</v>
      </c>
      <c r="C39" s="28" t="s">
        <v>167</v>
      </c>
      <c r="D39" s="28" t="s">
        <v>168</v>
      </c>
      <c r="E39" s="28">
        <v>1.6220000000000001</v>
      </c>
      <c r="F39" s="28">
        <v>7</v>
      </c>
      <c r="G39" s="28">
        <v>11354</v>
      </c>
      <c r="H39" s="28">
        <v>0.5</v>
      </c>
      <c r="I39" s="28">
        <v>31.76</v>
      </c>
      <c r="J39" s="169">
        <f t="shared" si="0"/>
        <v>9401.4364000000005</v>
      </c>
    </row>
    <row r="40" spans="1:10">
      <c r="A40" s="28">
        <v>38</v>
      </c>
      <c r="B40" s="28" t="s">
        <v>110</v>
      </c>
      <c r="C40" s="28" t="s">
        <v>168</v>
      </c>
      <c r="D40" s="28" t="s">
        <v>118</v>
      </c>
      <c r="E40" s="28">
        <v>0.58399999999999996</v>
      </c>
      <c r="F40" s="28">
        <v>7</v>
      </c>
      <c r="G40" s="28">
        <v>4088</v>
      </c>
      <c r="H40" s="28">
        <v>0.5</v>
      </c>
      <c r="I40" s="28">
        <v>31.76</v>
      </c>
      <c r="J40" s="169">
        <f t="shared" si="0"/>
        <v>3384.9807999999998</v>
      </c>
    </row>
    <row r="41" spans="1:10">
      <c r="A41" s="28">
        <v>39</v>
      </c>
      <c r="B41" s="28" t="s">
        <v>169</v>
      </c>
      <c r="C41" s="28" t="s">
        <v>170</v>
      </c>
      <c r="D41" s="28" t="s">
        <v>35</v>
      </c>
      <c r="E41" s="28">
        <v>1.04</v>
      </c>
      <c r="F41" s="28">
        <v>6</v>
      </c>
      <c r="G41" s="28">
        <v>6240</v>
      </c>
      <c r="H41" s="28">
        <v>0.5</v>
      </c>
      <c r="I41" s="28">
        <v>31.76</v>
      </c>
      <c r="J41" s="169">
        <f t="shared" si="0"/>
        <v>6028.0479999999998</v>
      </c>
    </row>
    <row r="42" spans="1:10">
      <c r="A42" s="28">
        <v>40</v>
      </c>
      <c r="B42" s="28" t="s">
        <v>83</v>
      </c>
      <c r="C42" s="28" t="s">
        <v>171</v>
      </c>
      <c r="D42" s="28" t="s">
        <v>172</v>
      </c>
      <c r="E42" s="28">
        <v>1.9890000000000001</v>
      </c>
      <c r="F42" s="28">
        <v>7</v>
      </c>
      <c r="G42" s="28">
        <v>13923</v>
      </c>
      <c r="H42" s="28">
        <v>0.5</v>
      </c>
      <c r="I42" s="28">
        <v>31.76</v>
      </c>
      <c r="J42" s="169">
        <f t="shared" si="0"/>
        <v>11528.641799999999</v>
      </c>
    </row>
    <row r="43" spans="1:10">
      <c r="A43" s="28">
        <v>41</v>
      </c>
      <c r="B43" s="28" t="s">
        <v>83</v>
      </c>
      <c r="C43" s="28" t="s">
        <v>172</v>
      </c>
      <c r="D43" s="28" t="s">
        <v>35</v>
      </c>
      <c r="E43" s="28">
        <v>1.2390000000000001</v>
      </c>
      <c r="F43" s="28">
        <v>7</v>
      </c>
      <c r="G43" s="28">
        <v>8673</v>
      </c>
      <c r="H43" s="28">
        <v>0.5</v>
      </c>
      <c r="I43" s="28">
        <v>31.76</v>
      </c>
      <c r="J43" s="169">
        <f t="shared" si="0"/>
        <v>7181.4917999999998</v>
      </c>
    </row>
    <row r="44" spans="1:10">
      <c r="A44" s="28">
        <v>42</v>
      </c>
      <c r="B44" s="28" t="s">
        <v>173</v>
      </c>
      <c r="C44" s="28" t="s">
        <v>174</v>
      </c>
      <c r="D44" s="28" t="s">
        <v>175</v>
      </c>
      <c r="E44" s="28">
        <v>2.1779999999999999</v>
      </c>
      <c r="F44" s="28">
        <v>8</v>
      </c>
      <c r="G44" s="28">
        <v>17424</v>
      </c>
      <c r="H44" s="28">
        <v>0.5</v>
      </c>
      <c r="I44" s="28">
        <v>31.76</v>
      </c>
      <c r="J44" s="169">
        <f t="shared" si="0"/>
        <v>12624.123600000001</v>
      </c>
    </row>
    <row r="45" spans="1:10">
      <c r="A45" s="28">
        <v>43</v>
      </c>
      <c r="B45" s="28" t="s">
        <v>173</v>
      </c>
      <c r="C45" s="28" t="s">
        <v>175</v>
      </c>
      <c r="D45" s="28" t="s">
        <v>176</v>
      </c>
      <c r="E45" s="28">
        <v>0.38800000000000001</v>
      </c>
      <c r="F45" s="28">
        <v>5.5</v>
      </c>
      <c r="G45" s="28">
        <v>2134</v>
      </c>
      <c r="H45" s="28">
        <v>0.5</v>
      </c>
      <c r="I45" s="28">
        <v>31.76</v>
      </c>
      <c r="J45" s="169">
        <f t="shared" si="0"/>
        <v>2248.9256</v>
      </c>
    </row>
    <row r="46" spans="1:10">
      <c r="A46" s="28">
        <v>44</v>
      </c>
      <c r="B46" s="28" t="s">
        <v>173</v>
      </c>
      <c r="C46" s="28" t="s">
        <v>176</v>
      </c>
      <c r="D46" s="28" t="s">
        <v>177</v>
      </c>
      <c r="E46" s="28">
        <v>0.68100000000000005</v>
      </c>
      <c r="F46" s="28">
        <v>6</v>
      </c>
      <c r="G46" s="28">
        <v>4086</v>
      </c>
      <c r="H46" s="28">
        <v>0.5</v>
      </c>
      <c r="I46" s="28">
        <v>31.76</v>
      </c>
      <c r="J46" s="169">
        <f t="shared" si="0"/>
        <v>3947.2121999999999</v>
      </c>
    </row>
    <row r="47" spans="1:10">
      <c r="A47" s="28">
        <v>45</v>
      </c>
      <c r="B47" s="28" t="s">
        <v>173</v>
      </c>
      <c r="C47" s="28" t="s">
        <v>177</v>
      </c>
      <c r="D47" s="28" t="s">
        <v>178</v>
      </c>
      <c r="E47" s="28">
        <v>0.43099999999999999</v>
      </c>
      <c r="F47" s="28">
        <v>5.5</v>
      </c>
      <c r="G47" s="28">
        <v>2370.5</v>
      </c>
      <c r="H47" s="28">
        <v>0.5</v>
      </c>
      <c r="I47" s="28">
        <v>31.76</v>
      </c>
      <c r="J47" s="169">
        <f t="shared" si="0"/>
        <v>2498.1622000000002</v>
      </c>
    </row>
    <row r="48" spans="1:10">
      <c r="A48" s="28">
        <v>46</v>
      </c>
      <c r="B48" s="28" t="s">
        <v>173</v>
      </c>
      <c r="C48" s="28" t="s">
        <v>178</v>
      </c>
      <c r="D48" s="28" t="s">
        <v>83</v>
      </c>
      <c r="E48" s="28">
        <v>0.66900000000000004</v>
      </c>
      <c r="F48" s="28">
        <v>6</v>
      </c>
      <c r="G48" s="28">
        <v>4014</v>
      </c>
      <c r="H48" s="28">
        <v>0.5</v>
      </c>
      <c r="I48" s="28">
        <v>31.76</v>
      </c>
      <c r="J48" s="169">
        <f t="shared" si="0"/>
        <v>3877.6578</v>
      </c>
    </row>
    <row r="49" spans="1:10">
      <c r="A49" s="28">
        <v>47</v>
      </c>
      <c r="B49" s="28" t="s">
        <v>179</v>
      </c>
      <c r="C49" s="28" t="s">
        <v>173</v>
      </c>
      <c r="D49" s="28" t="s">
        <v>180</v>
      </c>
      <c r="E49" s="28">
        <v>0.81100000000000005</v>
      </c>
      <c r="F49" s="28">
        <v>5.5</v>
      </c>
      <c r="G49" s="28">
        <v>4460.5</v>
      </c>
      <c r="H49" s="28">
        <v>0.5</v>
      </c>
      <c r="I49" s="28">
        <v>31.76</v>
      </c>
      <c r="J49" s="169">
        <f t="shared" si="0"/>
        <v>4700.7182000000003</v>
      </c>
    </row>
    <row r="50" spans="1:10">
      <c r="A50" s="28">
        <v>48</v>
      </c>
      <c r="B50" s="28" t="s">
        <v>179</v>
      </c>
      <c r="C50" s="28" t="s">
        <v>180</v>
      </c>
      <c r="D50" s="28" t="s">
        <v>181</v>
      </c>
      <c r="E50" s="28">
        <v>0.193</v>
      </c>
      <c r="F50" s="28">
        <v>6.5</v>
      </c>
      <c r="G50" s="28">
        <v>1254.5</v>
      </c>
      <c r="H50" s="28">
        <v>0.5</v>
      </c>
      <c r="I50" s="28">
        <v>31.76</v>
      </c>
      <c r="J50" s="169">
        <f t="shared" si="0"/>
        <v>1118.6666</v>
      </c>
    </row>
    <row r="51" spans="1:10">
      <c r="A51" s="28">
        <v>49</v>
      </c>
      <c r="B51" s="28" t="s">
        <v>179</v>
      </c>
      <c r="C51" s="28" t="s">
        <v>181</v>
      </c>
      <c r="D51" s="28" t="s">
        <v>35</v>
      </c>
      <c r="E51" s="28">
        <v>0.70799999999999996</v>
      </c>
      <c r="F51" s="28">
        <v>7.5</v>
      </c>
      <c r="G51" s="28">
        <v>5310</v>
      </c>
      <c r="H51" s="28">
        <v>0.5</v>
      </c>
      <c r="I51" s="28">
        <v>31.76</v>
      </c>
      <c r="J51" s="169">
        <f t="shared" si="0"/>
        <v>4103.7096000000001</v>
      </c>
    </row>
    <row r="52" spans="1:10">
      <c r="A52" s="28">
        <v>50</v>
      </c>
      <c r="B52" s="28" t="s">
        <v>182</v>
      </c>
      <c r="C52" s="28" t="s">
        <v>183</v>
      </c>
      <c r="D52" s="28" t="s">
        <v>184</v>
      </c>
      <c r="E52" s="28">
        <v>0.222</v>
      </c>
      <c r="F52" s="28">
        <v>4.5</v>
      </c>
      <c r="G52" s="28">
        <v>999</v>
      </c>
      <c r="H52" s="28">
        <v>0.5</v>
      </c>
      <c r="I52" s="28">
        <v>31.76</v>
      </c>
      <c r="J52" s="169">
        <f t="shared" si="0"/>
        <v>1286.7564</v>
      </c>
    </row>
    <row r="53" spans="1:10">
      <c r="A53" s="28">
        <v>51</v>
      </c>
      <c r="B53" s="28" t="s">
        <v>182</v>
      </c>
      <c r="C53" s="28" t="s">
        <v>184</v>
      </c>
      <c r="D53" s="28" t="s">
        <v>185</v>
      </c>
      <c r="E53" s="28">
        <v>0.25900000000000001</v>
      </c>
      <c r="F53" s="28">
        <v>4.5</v>
      </c>
      <c r="G53" s="28">
        <v>1165.5</v>
      </c>
      <c r="H53" s="28">
        <v>0.5</v>
      </c>
      <c r="I53" s="28">
        <v>31.76</v>
      </c>
      <c r="J53" s="169">
        <f t="shared" si="0"/>
        <v>1501.2157999999999</v>
      </c>
    </row>
    <row r="54" spans="1:10">
      <c r="A54" s="28">
        <v>52</v>
      </c>
      <c r="B54" s="28" t="s">
        <v>182</v>
      </c>
      <c r="C54" s="28" t="s">
        <v>185</v>
      </c>
      <c r="D54" s="28" t="s">
        <v>186</v>
      </c>
      <c r="E54" s="28">
        <v>0.84599999999999997</v>
      </c>
      <c r="F54" s="28">
        <v>4.5</v>
      </c>
      <c r="G54" s="28">
        <v>3807</v>
      </c>
      <c r="H54" s="28">
        <v>0.5</v>
      </c>
      <c r="I54" s="28">
        <v>31.76</v>
      </c>
      <c r="J54" s="169">
        <f t="shared" si="0"/>
        <v>4903.5852000000004</v>
      </c>
    </row>
    <row r="55" spans="1:10">
      <c r="A55" s="28">
        <v>53</v>
      </c>
      <c r="B55" s="28" t="s">
        <v>182</v>
      </c>
      <c r="C55" s="28" t="s">
        <v>186</v>
      </c>
      <c r="D55" s="28" t="s">
        <v>187</v>
      </c>
      <c r="E55" s="28">
        <v>0.33600000000000002</v>
      </c>
      <c r="F55" s="28">
        <v>7</v>
      </c>
      <c r="G55" s="28">
        <v>2352</v>
      </c>
      <c r="H55" s="28">
        <v>0.5</v>
      </c>
      <c r="I55" s="28">
        <v>31.76</v>
      </c>
      <c r="J55" s="169">
        <f t="shared" si="0"/>
        <v>1947.5232000000001</v>
      </c>
    </row>
    <row r="56" spans="1:10">
      <c r="A56" s="28">
        <v>54</v>
      </c>
      <c r="B56" s="28" t="s">
        <v>182</v>
      </c>
      <c r="C56" s="28" t="s">
        <v>187</v>
      </c>
      <c r="D56" s="28" t="s">
        <v>188</v>
      </c>
      <c r="E56" s="28">
        <v>1.151</v>
      </c>
      <c r="F56" s="28">
        <v>7</v>
      </c>
      <c r="G56" s="28">
        <v>8057</v>
      </c>
      <c r="H56" s="28">
        <v>0.5</v>
      </c>
      <c r="I56" s="28">
        <v>31.76</v>
      </c>
      <c r="J56" s="169">
        <f t="shared" si="0"/>
        <v>6671.4261999999999</v>
      </c>
    </row>
    <row r="57" spans="1:10">
      <c r="A57" s="28">
        <v>55</v>
      </c>
      <c r="B57" s="28" t="s">
        <v>73</v>
      </c>
      <c r="C57" s="28" t="s">
        <v>75</v>
      </c>
      <c r="D57" s="28" t="s">
        <v>182</v>
      </c>
      <c r="E57" s="28">
        <v>1.2450000000000001</v>
      </c>
      <c r="F57" s="28">
        <v>4</v>
      </c>
      <c r="G57" s="28">
        <v>4980</v>
      </c>
      <c r="H57" s="28">
        <v>0.5</v>
      </c>
      <c r="I57" s="28">
        <v>31.76</v>
      </c>
      <c r="J57" s="169">
        <f t="shared" si="0"/>
        <v>7216.2690000000002</v>
      </c>
    </row>
    <row r="58" spans="1:10">
      <c r="A58" s="28">
        <v>56</v>
      </c>
      <c r="B58" s="28" t="s">
        <v>189</v>
      </c>
      <c r="C58" s="28" t="s">
        <v>173</v>
      </c>
      <c r="D58" s="28" t="s">
        <v>35</v>
      </c>
      <c r="E58" s="28">
        <v>1.84</v>
      </c>
      <c r="F58" s="28">
        <v>6</v>
      </c>
      <c r="G58" s="28">
        <v>11040</v>
      </c>
      <c r="H58" s="28">
        <v>0.5</v>
      </c>
      <c r="I58" s="28">
        <v>31.76</v>
      </c>
      <c r="J58" s="169">
        <f t="shared" si="0"/>
        <v>10665.008</v>
      </c>
    </row>
    <row r="59" spans="1:10">
      <c r="A59" s="28">
        <v>57</v>
      </c>
      <c r="B59" s="28" t="s">
        <v>190</v>
      </c>
      <c r="C59" s="28" t="s">
        <v>35</v>
      </c>
      <c r="D59" s="28" t="s">
        <v>182</v>
      </c>
      <c r="E59" s="28">
        <v>1.736</v>
      </c>
      <c r="F59" s="28">
        <v>5</v>
      </c>
      <c r="G59" s="28">
        <v>8680</v>
      </c>
      <c r="H59" s="28">
        <v>0.5</v>
      </c>
      <c r="I59" s="28">
        <v>31.76</v>
      </c>
      <c r="J59" s="169">
        <f t="shared" si="0"/>
        <v>10062.2032</v>
      </c>
    </row>
    <row r="60" spans="1:10">
      <c r="A60" s="28">
        <v>58</v>
      </c>
      <c r="B60" s="28" t="s">
        <v>191</v>
      </c>
      <c r="C60" s="28" t="s">
        <v>169</v>
      </c>
      <c r="D60" s="28" t="s">
        <v>192</v>
      </c>
      <c r="E60" s="28">
        <v>0.30499999999999999</v>
      </c>
      <c r="F60" s="28">
        <v>4</v>
      </c>
      <c r="G60" s="28">
        <v>1220</v>
      </c>
      <c r="H60" s="28">
        <v>0.5</v>
      </c>
      <c r="I60" s="28">
        <v>31.76</v>
      </c>
      <c r="J60" s="169">
        <f t="shared" si="0"/>
        <v>1767.8409999999999</v>
      </c>
    </row>
    <row r="61" spans="1:10">
      <c r="A61" s="28">
        <v>59</v>
      </c>
      <c r="B61" s="28" t="s">
        <v>191</v>
      </c>
      <c r="C61" s="28" t="s">
        <v>192</v>
      </c>
      <c r="D61" s="28" t="s">
        <v>35</v>
      </c>
      <c r="E61" s="28">
        <v>1.101</v>
      </c>
      <c r="F61" s="28">
        <v>4</v>
      </c>
      <c r="G61" s="28">
        <v>4404</v>
      </c>
      <c r="H61" s="28">
        <v>0.5</v>
      </c>
      <c r="I61" s="28">
        <v>31.76</v>
      </c>
      <c r="J61" s="169">
        <f t="shared" si="0"/>
        <v>6381.6162000000004</v>
      </c>
    </row>
    <row r="62" spans="1:10">
      <c r="A62" s="28">
        <v>60</v>
      </c>
      <c r="B62" s="28" t="s">
        <v>193</v>
      </c>
      <c r="C62" s="28" t="s">
        <v>174</v>
      </c>
      <c r="D62" s="28" t="s">
        <v>194</v>
      </c>
      <c r="E62" s="28">
        <v>1.0129999999999999</v>
      </c>
      <c r="F62" s="28">
        <v>5.5</v>
      </c>
      <c r="G62" s="28">
        <v>5571.5</v>
      </c>
      <c r="H62" s="28">
        <v>0.5</v>
      </c>
      <c r="I62" s="28">
        <v>31.76</v>
      </c>
      <c r="J62" s="169">
        <f t="shared" si="0"/>
        <v>5871.5505999999996</v>
      </c>
    </row>
    <row r="63" spans="1:10">
      <c r="A63" s="28">
        <v>61</v>
      </c>
      <c r="B63" s="28" t="s">
        <v>193</v>
      </c>
      <c r="C63" s="28" t="s">
        <v>194</v>
      </c>
      <c r="D63" s="28" t="s">
        <v>195</v>
      </c>
      <c r="E63" s="28">
        <v>0.17599999999999999</v>
      </c>
      <c r="F63" s="28">
        <v>6</v>
      </c>
      <c r="G63" s="28">
        <v>1056</v>
      </c>
      <c r="H63" s="28">
        <v>0.5</v>
      </c>
      <c r="I63" s="28">
        <v>31.76</v>
      </c>
      <c r="J63" s="169">
        <f t="shared" si="0"/>
        <v>1020.1312</v>
      </c>
    </row>
    <row r="64" spans="1:10">
      <c r="A64" s="28">
        <v>62</v>
      </c>
      <c r="B64" s="28" t="s">
        <v>196</v>
      </c>
      <c r="C64" s="28" t="s">
        <v>197</v>
      </c>
      <c r="D64" s="28" t="s">
        <v>182</v>
      </c>
      <c r="E64" s="28">
        <v>2.431</v>
      </c>
      <c r="F64" s="28">
        <v>6</v>
      </c>
      <c r="G64" s="28">
        <v>14586</v>
      </c>
      <c r="H64" s="28">
        <v>0.5</v>
      </c>
      <c r="I64" s="28">
        <v>31.76</v>
      </c>
      <c r="J64" s="169">
        <f t="shared" si="0"/>
        <v>14090.5622</v>
      </c>
    </row>
    <row r="65" spans="1:10">
      <c r="A65" s="28">
        <v>63</v>
      </c>
      <c r="B65" s="28" t="s">
        <v>198</v>
      </c>
      <c r="C65" s="28" t="s">
        <v>199</v>
      </c>
      <c r="D65" s="28" t="s">
        <v>173</v>
      </c>
      <c r="E65" s="28">
        <v>1.2869999999999999</v>
      </c>
      <c r="F65" s="28">
        <v>7</v>
      </c>
      <c r="G65" s="28">
        <v>9009</v>
      </c>
      <c r="H65" s="28">
        <v>0.5</v>
      </c>
      <c r="I65" s="28">
        <v>31.76</v>
      </c>
      <c r="J65" s="169">
        <f t="shared" si="0"/>
        <v>7459.7093999999997</v>
      </c>
    </row>
    <row r="66" spans="1:10">
      <c r="A66" s="28">
        <v>64</v>
      </c>
      <c r="B66" s="28" t="s">
        <v>200</v>
      </c>
      <c r="C66" s="28" t="s">
        <v>173</v>
      </c>
      <c r="D66" s="28" t="s">
        <v>35</v>
      </c>
      <c r="E66" s="28">
        <v>1.708</v>
      </c>
      <c r="F66" s="28">
        <v>7.6</v>
      </c>
      <c r="G66" s="28">
        <v>12980.8</v>
      </c>
      <c r="H66" s="28">
        <v>0.5</v>
      </c>
      <c r="I66" s="28">
        <v>31.76</v>
      </c>
      <c r="J66" s="169">
        <f t="shared" si="0"/>
        <v>9899.9096000000009</v>
      </c>
    </row>
    <row r="67" spans="1:10" s="171" customFormat="1">
      <c r="A67" s="99"/>
      <c r="B67" s="99"/>
      <c r="C67" s="99"/>
      <c r="D67" s="99"/>
      <c r="E67" s="99">
        <v>53.459000000000003</v>
      </c>
      <c r="F67" s="99"/>
      <c r="G67" s="99">
        <v>462691.08</v>
      </c>
      <c r="H67" s="113"/>
      <c r="I67" s="113"/>
      <c r="J67" s="170">
        <f>SUM(J3:J66)</f>
        <v>309859.05579999997</v>
      </c>
    </row>
  </sheetData>
  <mergeCells count="42">
    <mergeCell ref="J1:J2"/>
    <mergeCell ref="C1:D2"/>
    <mergeCell ref="C37:D37"/>
    <mergeCell ref="A1:A2"/>
    <mergeCell ref="B1:B2"/>
    <mergeCell ref="H1:H2"/>
    <mergeCell ref="I1:I2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E1:G1"/>
    <mergeCell ref="C3:D3"/>
    <mergeCell ref="C4:D4"/>
    <mergeCell ref="C5:D5"/>
    <mergeCell ref="C6:D6"/>
  </mergeCells>
  <phoneticPr fontId="3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1"/>
  <sheetViews>
    <sheetView workbookViewId="0">
      <selection activeCell="B4" sqref="B4"/>
    </sheetView>
  </sheetViews>
  <sheetFormatPr defaultColWidth="9" defaultRowHeight="13.5"/>
  <cols>
    <col min="1" max="1" width="18.5" style="2" customWidth="1"/>
    <col min="2" max="2" width="31.625" style="2" customWidth="1"/>
    <col min="3" max="4" width="14.5" style="2" hidden="1" customWidth="1"/>
    <col min="5" max="5" width="16.25" style="2" customWidth="1"/>
    <col min="6" max="7" width="18.625" style="2" customWidth="1"/>
    <col min="8" max="8" width="18.625" style="41" customWidth="1"/>
    <col min="9" max="9" width="12.25" style="2" customWidth="1"/>
    <col min="10" max="10" width="12.875" style="2" customWidth="1"/>
    <col min="11" max="11" width="14.125" style="2" customWidth="1"/>
    <col min="12" max="13" width="18.625" style="2" customWidth="1"/>
    <col min="14" max="14" width="18.625" style="41" customWidth="1"/>
    <col min="15" max="15" width="8.875" style="2"/>
  </cols>
  <sheetData>
    <row r="1" spans="1:14" ht="19.5" customHeight="1">
      <c r="A1" s="286" t="s">
        <v>31</v>
      </c>
      <c r="B1" s="286" t="s">
        <v>32</v>
      </c>
      <c r="C1" s="28" t="s">
        <v>201</v>
      </c>
      <c r="D1" s="28"/>
      <c r="E1" s="28" t="s">
        <v>201</v>
      </c>
      <c r="F1" s="286" t="s">
        <v>163</v>
      </c>
      <c r="G1" s="286" t="s">
        <v>164</v>
      </c>
      <c r="H1" s="290" t="s">
        <v>202</v>
      </c>
      <c r="I1" s="286" t="s">
        <v>203</v>
      </c>
      <c r="J1" s="286"/>
      <c r="K1" s="286"/>
      <c r="L1" s="286" t="s">
        <v>163</v>
      </c>
      <c r="M1" s="286" t="s">
        <v>164</v>
      </c>
      <c r="N1" s="290" t="s">
        <v>202</v>
      </c>
    </row>
    <row r="2" spans="1:14" ht="19.5" customHeight="1">
      <c r="A2" s="286"/>
      <c r="B2" s="286"/>
      <c r="C2" s="28" t="s">
        <v>34</v>
      </c>
      <c r="D2" s="28" t="s">
        <v>165</v>
      </c>
      <c r="E2" s="28" t="s">
        <v>166</v>
      </c>
      <c r="F2" s="286"/>
      <c r="G2" s="286"/>
      <c r="H2" s="290"/>
      <c r="I2" s="28" t="s">
        <v>34</v>
      </c>
      <c r="J2" s="28" t="s">
        <v>165</v>
      </c>
      <c r="K2" s="28" t="s">
        <v>166</v>
      </c>
      <c r="L2" s="286"/>
      <c r="M2" s="286"/>
      <c r="N2" s="290"/>
    </row>
    <row r="3" spans="1:14">
      <c r="A3" s="2" t="s">
        <v>35</v>
      </c>
      <c r="B3" s="2" t="s">
        <v>36</v>
      </c>
      <c r="C3" s="2">
        <v>1.375</v>
      </c>
      <c r="D3" s="2" t="s">
        <v>204</v>
      </c>
      <c r="E3" s="2">
        <v>9625</v>
      </c>
      <c r="F3" s="2">
        <v>2</v>
      </c>
      <c r="G3" s="2">
        <v>0.53400000000000003</v>
      </c>
      <c r="H3" s="41">
        <f>E3*F3*G3*10000/1000</f>
        <v>102795</v>
      </c>
      <c r="I3" s="2">
        <v>0.2</v>
      </c>
      <c r="J3" s="2">
        <v>10</v>
      </c>
      <c r="K3" s="2">
        <v>2000</v>
      </c>
      <c r="L3" s="2">
        <v>2</v>
      </c>
      <c r="M3" s="2">
        <v>0.53400000000000003</v>
      </c>
      <c r="N3" s="41">
        <f>K3*L3*M3*10000/1000</f>
        <v>21360</v>
      </c>
    </row>
    <row r="4" spans="1:14">
      <c r="F4" s="2">
        <v>2</v>
      </c>
      <c r="G4" s="2">
        <v>0.53400000000000003</v>
      </c>
      <c r="H4" s="41">
        <f t="shared" ref="H4:H67" si="0">E4*F4*G4*10000/1000</f>
        <v>0</v>
      </c>
      <c r="I4" s="2">
        <v>0.32</v>
      </c>
      <c r="J4" s="2">
        <v>5.2</v>
      </c>
      <c r="K4" s="2">
        <v>1664</v>
      </c>
      <c r="L4" s="2">
        <v>2</v>
      </c>
      <c r="M4" s="2">
        <v>0.53400000000000003</v>
      </c>
      <c r="N4" s="41">
        <f t="shared" ref="N4:N67" si="1">K4*L4*M4*10000/1000</f>
        <v>17771.52</v>
      </c>
    </row>
    <row r="5" spans="1:14">
      <c r="F5" s="2">
        <v>2</v>
      </c>
      <c r="G5" s="2">
        <v>0.53400000000000003</v>
      </c>
      <c r="H5" s="41">
        <f t="shared" si="0"/>
        <v>0</v>
      </c>
      <c r="I5" s="2">
        <v>0.05</v>
      </c>
      <c r="J5" s="2">
        <v>14</v>
      </c>
      <c r="K5" s="2">
        <v>700</v>
      </c>
      <c r="L5" s="2">
        <v>2</v>
      </c>
      <c r="M5" s="2">
        <v>0.53400000000000003</v>
      </c>
      <c r="N5" s="41">
        <f t="shared" si="1"/>
        <v>7476</v>
      </c>
    </row>
    <row r="6" spans="1:14">
      <c r="F6" s="2">
        <v>2</v>
      </c>
      <c r="G6" s="2">
        <v>0.53400000000000003</v>
      </c>
      <c r="H6" s="41">
        <f t="shared" si="0"/>
        <v>0</v>
      </c>
      <c r="I6" s="2">
        <v>7.0000000000000001E-3</v>
      </c>
      <c r="J6" s="2">
        <v>3.5</v>
      </c>
      <c r="K6" s="2">
        <v>24.5</v>
      </c>
      <c r="L6" s="2">
        <v>2</v>
      </c>
      <c r="M6" s="2">
        <v>0.53400000000000003</v>
      </c>
      <c r="N6" s="41">
        <f t="shared" si="1"/>
        <v>261.66000000000003</v>
      </c>
    </row>
    <row r="7" spans="1:14">
      <c r="F7" s="2">
        <v>2</v>
      </c>
      <c r="G7" s="2">
        <v>0.53400000000000003</v>
      </c>
      <c r="H7" s="41">
        <f t="shared" si="0"/>
        <v>0</v>
      </c>
      <c r="I7" s="2">
        <v>1</v>
      </c>
      <c r="J7" s="2">
        <v>6.5</v>
      </c>
      <c r="K7" s="2">
        <v>6500</v>
      </c>
      <c r="L7" s="2">
        <v>2</v>
      </c>
      <c r="M7" s="2">
        <v>0.53400000000000003</v>
      </c>
      <c r="N7" s="41">
        <f t="shared" si="1"/>
        <v>69420</v>
      </c>
    </row>
    <row r="8" spans="1:14">
      <c r="F8" s="2">
        <v>2</v>
      </c>
      <c r="G8" s="2">
        <v>0.53400000000000003</v>
      </c>
      <c r="H8" s="41">
        <f t="shared" si="0"/>
        <v>0</v>
      </c>
      <c r="I8" s="2">
        <v>0.15</v>
      </c>
      <c r="J8" s="2">
        <v>8</v>
      </c>
      <c r="K8" s="2">
        <v>1200</v>
      </c>
      <c r="L8" s="2">
        <v>2</v>
      </c>
      <c r="M8" s="2">
        <v>0.53400000000000003</v>
      </c>
      <c r="N8" s="41">
        <f t="shared" si="1"/>
        <v>12816</v>
      </c>
    </row>
    <row r="9" spans="1:14">
      <c r="F9" s="2">
        <v>2</v>
      </c>
      <c r="G9" s="2">
        <v>0.53400000000000003</v>
      </c>
      <c r="H9" s="41">
        <f t="shared" si="0"/>
        <v>0</v>
      </c>
      <c r="I9" s="2">
        <v>0.57999999999999996</v>
      </c>
      <c r="J9" s="2">
        <v>3.5</v>
      </c>
      <c r="K9" s="2">
        <v>2030</v>
      </c>
      <c r="L9" s="2">
        <v>2</v>
      </c>
      <c r="M9" s="2">
        <v>0.53400000000000003</v>
      </c>
      <c r="N9" s="41">
        <f t="shared" si="1"/>
        <v>21680.400000000001</v>
      </c>
    </row>
    <row r="10" spans="1:14">
      <c r="F10" s="2">
        <v>2</v>
      </c>
      <c r="G10" s="2">
        <v>0.53400000000000003</v>
      </c>
      <c r="H10" s="41">
        <f t="shared" si="0"/>
        <v>0</v>
      </c>
      <c r="I10" s="2">
        <v>0.95</v>
      </c>
      <c r="J10" s="2">
        <v>8.6</v>
      </c>
      <c r="K10" s="2">
        <v>8170</v>
      </c>
      <c r="L10" s="2">
        <v>2</v>
      </c>
      <c r="M10" s="2">
        <v>0.53400000000000003</v>
      </c>
      <c r="N10" s="41">
        <f t="shared" si="1"/>
        <v>87255.6</v>
      </c>
    </row>
    <row r="11" spans="1:14">
      <c r="F11" s="2">
        <v>2</v>
      </c>
      <c r="G11" s="2">
        <v>0.53400000000000003</v>
      </c>
      <c r="H11" s="41">
        <f t="shared" si="0"/>
        <v>0</v>
      </c>
      <c r="I11" s="2">
        <v>0.15</v>
      </c>
      <c r="J11" s="2">
        <v>5</v>
      </c>
      <c r="K11" s="2">
        <v>750</v>
      </c>
      <c r="L11" s="2">
        <v>2</v>
      </c>
      <c r="M11" s="2">
        <v>0.53400000000000003</v>
      </c>
      <c r="N11" s="41">
        <f t="shared" si="1"/>
        <v>8010</v>
      </c>
    </row>
    <row r="12" spans="1:14">
      <c r="A12" s="2" t="s">
        <v>37</v>
      </c>
      <c r="B12" s="2" t="s">
        <v>38</v>
      </c>
      <c r="F12" s="2">
        <v>2</v>
      </c>
      <c r="G12" s="2">
        <v>0.53400000000000003</v>
      </c>
      <c r="H12" s="41">
        <f t="shared" si="0"/>
        <v>0</v>
      </c>
      <c r="I12" s="2">
        <v>0.22</v>
      </c>
      <c r="J12" s="2" t="s">
        <v>205</v>
      </c>
      <c r="K12" s="2">
        <v>968</v>
      </c>
      <c r="L12" s="2">
        <v>2</v>
      </c>
      <c r="M12" s="2">
        <v>0.53400000000000003</v>
      </c>
      <c r="N12" s="41">
        <f t="shared" si="1"/>
        <v>10338.24</v>
      </c>
    </row>
    <row r="13" spans="1:14">
      <c r="A13" s="2" t="s">
        <v>39</v>
      </c>
      <c r="B13" s="2" t="s">
        <v>40</v>
      </c>
      <c r="F13" s="2">
        <v>2</v>
      </c>
      <c r="G13" s="2">
        <v>0.53400000000000003</v>
      </c>
      <c r="H13" s="41">
        <f t="shared" si="0"/>
        <v>0</v>
      </c>
      <c r="I13" s="2">
        <v>0.26</v>
      </c>
      <c r="J13" s="2">
        <v>4</v>
      </c>
      <c r="K13" s="2">
        <v>1040</v>
      </c>
      <c r="L13" s="2">
        <v>2</v>
      </c>
      <c r="M13" s="2">
        <v>0.53400000000000003</v>
      </c>
      <c r="N13" s="41">
        <f t="shared" si="1"/>
        <v>11107.2</v>
      </c>
    </row>
    <row r="14" spans="1:14">
      <c r="A14" s="2" t="s">
        <v>39</v>
      </c>
      <c r="B14" s="2" t="s">
        <v>41</v>
      </c>
      <c r="F14" s="2">
        <v>2</v>
      </c>
      <c r="G14" s="2">
        <v>0.53400000000000003</v>
      </c>
      <c r="H14" s="41">
        <f t="shared" si="0"/>
        <v>0</v>
      </c>
      <c r="L14" s="2">
        <v>2</v>
      </c>
      <c r="M14" s="2">
        <v>0.53400000000000003</v>
      </c>
      <c r="N14" s="41">
        <f t="shared" si="1"/>
        <v>0</v>
      </c>
    </row>
    <row r="15" spans="1:14">
      <c r="A15" s="2" t="s">
        <v>42</v>
      </c>
      <c r="B15" s="2" t="s">
        <v>43</v>
      </c>
      <c r="F15" s="2">
        <v>2</v>
      </c>
      <c r="G15" s="2">
        <v>0.53400000000000003</v>
      </c>
      <c r="H15" s="41">
        <f t="shared" si="0"/>
        <v>0</v>
      </c>
      <c r="I15" s="2">
        <v>0.33</v>
      </c>
      <c r="J15" s="2" t="s">
        <v>204</v>
      </c>
      <c r="K15" s="2">
        <v>2310</v>
      </c>
      <c r="L15" s="2">
        <v>2</v>
      </c>
      <c r="M15" s="2">
        <v>0.53400000000000003</v>
      </c>
      <c r="N15" s="41">
        <f t="shared" si="1"/>
        <v>24670.799999999999</v>
      </c>
    </row>
    <row r="16" spans="1:14">
      <c r="B16" s="2" t="s">
        <v>44</v>
      </c>
      <c r="F16" s="2">
        <v>2</v>
      </c>
      <c r="G16" s="2">
        <v>0.53400000000000003</v>
      </c>
      <c r="H16" s="41">
        <f t="shared" si="0"/>
        <v>0</v>
      </c>
      <c r="I16" s="2">
        <v>0.2</v>
      </c>
      <c r="J16" s="2" t="s">
        <v>204</v>
      </c>
      <c r="K16" s="2">
        <v>1400</v>
      </c>
      <c r="L16" s="2">
        <v>2</v>
      </c>
      <c r="M16" s="2">
        <v>0.53400000000000003</v>
      </c>
      <c r="N16" s="41">
        <f t="shared" si="1"/>
        <v>14952</v>
      </c>
    </row>
    <row r="17" spans="1:14">
      <c r="A17" s="2" t="s">
        <v>42</v>
      </c>
      <c r="B17" s="2" t="s">
        <v>45</v>
      </c>
      <c r="F17" s="2">
        <v>2</v>
      </c>
      <c r="G17" s="2">
        <v>0.53400000000000003</v>
      </c>
      <c r="H17" s="41">
        <f t="shared" si="0"/>
        <v>0</v>
      </c>
      <c r="L17" s="2">
        <v>2</v>
      </c>
      <c r="M17" s="2">
        <v>0.53400000000000003</v>
      </c>
      <c r="N17" s="41">
        <f t="shared" si="1"/>
        <v>0</v>
      </c>
    </row>
    <row r="18" spans="1:14">
      <c r="A18" s="2" t="s">
        <v>46</v>
      </c>
      <c r="B18" s="2" t="s">
        <v>47</v>
      </c>
      <c r="F18" s="2">
        <v>2</v>
      </c>
      <c r="G18" s="2">
        <v>0.53400000000000003</v>
      </c>
      <c r="H18" s="41">
        <f t="shared" si="0"/>
        <v>0</v>
      </c>
      <c r="I18" s="2">
        <v>0.36</v>
      </c>
      <c r="J18" s="2" t="s">
        <v>206</v>
      </c>
      <c r="K18" s="2">
        <v>2592</v>
      </c>
      <c r="L18" s="2">
        <v>2</v>
      </c>
      <c r="M18" s="2">
        <v>0.53400000000000003</v>
      </c>
      <c r="N18" s="41">
        <f t="shared" si="1"/>
        <v>27682.560000000001</v>
      </c>
    </row>
    <row r="19" spans="1:14">
      <c r="B19" s="2" t="s">
        <v>48</v>
      </c>
      <c r="F19" s="2">
        <v>2</v>
      </c>
      <c r="G19" s="2">
        <v>0.53400000000000003</v>
      </c>
      <c r="H19" s="41">
        <f t="shared" si="0"/>
        <v>0</v>
      </c>
      <c r="I19" s="2">
        <v>0.13</v>
      </c>
      <c r="J19" s="2" t="s">
        <v>206</v>
      </c>
      <c r="K19" s="2">
        <v>936</v>
      </c>
      <c r="L19" s="2">
        <v>2</v>
      </c>
      <c r="M19" s="2">
        <v>0.53400000000000003</v>
      </c>
      <c r="N19" s="41">
        <f t="shared" si="1"/>
        <v>9996.48</v>
      </c>
    </row>
    <row r="20" spans="1:14">
      <c r="A20" s="2" t="s">
        <v>49</v>
      </c>
      <c r="B20" s="2" t="s">
        <v>50</v>
      </c>
      <c r="C20" s="2">
        <v>77</v>
      </c>
      <c r="D20" s="2">
        <v>3.5</v>
      </c>
      <c r="E20" s="2">
        <v>269.5</v>
      </c>
      <c r="F20" s="2">
        <v>2</v>
      </c>
      <c r="G20" s="2">
        <v>0.53400000000000003</v>
      </c>
      <c r="H20" s="41">
        <f t="shared" si="0"/>
        <v>2878.26</v>
      </c>
      <c r="K20" s="2">
        <v>0</v>
      </c>
      <c r="L20" s="2">
        <v>2</v>
      </c>
      <c r="M20" s="2">
        <v>0.53400000000000003</v>
      </c>
      <c r="N20" s="41">
        <f t="shared" si="1"/>
        <v>0</v>
      </c>
    </row>
    <row r="21" spans="1:14">
      <c r="B21" s="2" t="s">
        <v>51</v>
      </c>
      <c r="C21" s="2">
        <v>20</v>
      </c>
      <c r="D21" s="2">
        <v>4</v>
      </c>
      <c r="E21" s="2">
        <v>80</v>
      </c>
      <c r="F21" s="2">
        <v>2</v>
      </c>
      <c r="G21" s="2">
        <v>0.53400000000000003</v>
      </c>
      <c r="H21" s="41">
        <f t="shared" si="0"/>
        <v>854.4</v>
      </c>
      <c r="K21" s="2">
        <v>0</v>
      </c>
      <c r="L21" s="2">
        <v>2</v>
      </c>
      <c r="M21" s="2">
        <v>0.53400000000000003</v>
      </c>
      <c r="N21" s="41">
        <f t="shared" si="1"/>
        <v>0</v>
      </c>
    </row>
    <row r="22" spans="1:14">
      <c r="A22" s="2" t="s">
        <v>52</v>
      </c>
      <c r="B22" s="2" t="s">
        <v>53</v>
      </c>
      <c r="C22" s="2">
        <v>20</v>
      </c>
      <c r="D22" s="2">
        <v>5</v>
      </c>
      <c r="E22" s="2">
        <v>100</v>
      </c>
      <c r="F22" s="2">
        <v>2</v>
      </c>
      <c r="G22" s="2">
        <v>0.53400000000000003</v>
      </c>
      <c r="H22" s="41">
        <f t="shared" si="0"/>
        <v>1068</v>
      </c>
      <c r="K22" s="2">
        <v>0</v>
      </c>
      <c r="L22" s="2">
        <v>2</v>
      </c>
      <c r="M22" s="2">
        <v>0.53400000000000003</v>
      </c>
      <c r="N22" s="41">
        <f t="shared" si="1"/>
        <v>0</v>
      </c>
    </row>
    <row r="23" spans="1:14">
      <c r="C23" s="2">
        <v>67</v>
      </c>
      <c r="D23" s="2">
        <v>7</v>
      </c>
      <c r="E23" s="2">
        <v>469</v>
      </c>
      <c r="F23" s="2">
        <v>2</v>
      </c>
      <c r="G23" s="2">
        <v>0.53400000000000003</v>
      </c>
      <c r="H23" s="41">
        <f t="shared" si="0"/>
        <v>5008.92</v>
      </c>
      <c r="K23" s="2">
        <v>0</v>
      </c>
      <c r="L23" s="2">
        <v>2</v>
      </c>
      <c r="M23" s="2">
        <v>0.53400000000000003</v>
      </c>
      <c r="N23" s="41">
        <f t="shared" si="1"/>
        <v>0</v>
      </c>
    </row>
    <row r="24" spans="1:14">
      <c r="A24" s="2" t="s">
        <v>54</v>
      </c>
      <c r="B24" s="2" t="s">
        <v>55</v>
      </c>
      <c r="C24" s="2">
        <v>36</v>
      </c>
      <c r="D24" s="2">
        <v>6.5</v>
      </c>
      <c r="E24" s="2">
        <v>234</v>
      </c>
      <c r="F24" s="2">
        <v>2</v>
      </c>
      <c r="G24" s="2">
        <v>0.53400000000000003</v>
      </c>
      <c r="H24" s="41">
        <f t="shared" si="0"/>
        <v>2499.12</v>
      </c>
      <c r="K24" s="2">
        <v>0</v>
      </c>
      <c r="L24" s="2">
        <v>2</v>
      </c>
      <c r="M24" s="2">
        <v>0.53400000000000003</v>
      </c>
      <c r="N24" s="41">
        <f t="shared" si="1"/>
        <v>0</v>
      </c>
    </row>
    <row r="25" spans="1:14">
      <c r="A25" s="2" t="s">
        <v>56</v>
      </c>
      <c r="B25" s="2" t="s">
        <v>57</v>
      </c>
      <c r="E25" s="2">
        <v>0</v>
      </c>
      <c r="F25" s="2">
        <v>2</v>
      </c>
      <c r="G25" s="2">
        <v>0.53400000000000003</v>
      </c>
      <c r="H25" s="41">
        <f t="shared" si="0"/>
        <v>0</v>
      </c>
      <c r="I25" s="2">
        <v>21</v>
      </c>
      <c r="J25" s="2">
        <v>5</v>
      </c>
      <c r="K25" s="2">
        <v>105</v>
      </c>
      <c r="L25" s="2">
        <v>2</v>
      </c>
      <c r="M25" s="2">
        <v>0.53400000000000003</v>
      </c>
      <c r="N25" s="41">
        <f t="shared" si="1"/>
        <v>1121.4000000000001</v>
      </c>
    </row>
    <row r="26" spans="1:14">
      <c r="A26" s="2" t="s">
        <v>58</v>
      </c>
      <c r="B26" s="2" t="s">
        <v>59</v>
      </c>
      <c r="C26" s="2">
        <v>50</v>
      </c>
      <c r="D26" s="2">
        <v>6</v>
      </c>
      <c r="E26" s="2">
        <v>300</v>
      </c>
      <c r="F26" s="2">
        <v>2</v>
      </c>
      <c r="G26" s="2">
        <v>0.53400000000000003</v>
      </c>
      <c r="H26" s="41">
        <f t="shared" si="0"/>
        <v>3204</v>
      </c>
      <c r="K26" s="2">
        <v>0</v>
      </c>
      <c r="L26" s="2">
        <v>2</v>
      </c>
      <c r="M26" s="2">
        <v>0.53400000000000003</v>
      </c>
      <c r="N26" s="41">
        <f t="shared" si="1"/>
        <v>0</v>
      </c>
    </row>
    <row r="27" spans="1:14">
      <c r="E27" s="2">
        <v>0</v>
      </c>
      <c r="F27" s="2">
        <v>2</v>
      </c>
      <c r="G27" s="2">
        <v>0.53400000000000003</v>
      </c>
      <c r="H27" s="41">
        <f t="shared" si="0"/>
        <v>0</v>
      </c>
      <c r="I27" s="2">
        <v>15</v>
      </c>
      <c r="J27" s="2">
        <v>26</v>
      </c>
      <c r="K27" s="2">
        <v>390</v>
      </c>
      <c r="L27" s="2">
        <v>2</v>
      </c>
      <c r="M27" s="2">
        <v>0.53400000000000003</v>
      </c>
      <c r="N27" s="41">
        <f t="shared" si="1"/>
        <v>4165.2</v>
      </c>
    </row>
    <row r="28" spans="1:14">
      <c r="A28" s="2" t="s">
        <v>60</v>
      </c>
      <c r="B28" s="2" t="s">
        <v>61</v>
      </c>
      <c r="F28" s="2">
        <v>2</v>
      </c>
      <c r="G28" s="2">
        <v>0.53400000000000003</v>
      </c>
      <c r="H28" s="41">
        <f t="shared" si="0"/>
        <v>0</v>
      </c>
      <c r="I28" s="2">
        <v>0.69</v>
      </c>
      <c r="J28" s="2">
        <v>3.5</v>
      </c>
      <c r="K28" s="2">
        <v>2415</v>
      </c>
      <c r="L28" s="2">
        <v>2</v>
      </c>
      <c r="M28" s="2">
        <v>0.53400000000000003</v>
      </c>
      <c r="N28" s="41">
        <f t="shared" si="1"/>
        <v>25792.2</v>
      </c>
    </row>
    <row r="29" spans="1:14">
      <c r="A29" s="2" t="s">
        <v>62</v>
      </c>
      <c r="B29" s="2" t="s">
        <v>63</v>
      </c>
      <c r="C29" s="2">
        <v>70</v>
      </c>
      <c r="D29" s="2">
        <v>5</v>
      </c>
      <c r="E29" s="2">
        <v>350</v>
      </c>
      <c r="F29" s="2">
        <v>2</v>
      </c>
      <c r="G29" s="2">
        <v>0.53400000000000003</v>
      </c>
      <c r="H29" s="41">
        <f t="shared" si="0"/>
        <v>3738</v>
      </c>
      <c r="K29" s="2">
        <v>0</v>
      </c>
      <c r="L29" s="2">
        <v>2</v>
      </c>
      <c r="M29" s="2">
        <v>0.53400000000000003</v>
      </c>
      <c r="N29" s="41">
        <f t="shared" si="1"/>
        <v>0</v>
      </c>
    </row>
    <row r="30" spans="1:14">
      <c r="C30" s="2">
        <v>20</v>
      </c>
      <c r="D30" s="2">
        <v>6</v>
      </c>
      <c r="E30" s="2">
        <v>120</v>
      </c>
      <c r="F30" s="2">
        <v>2</v>
      </c>
      <c r="G30" s="2">
        <v>0.53400000000000003</v>
      </c>
      <c r="H30" s="41">
        <f t="shared" si="0"/>
        <v>1281.5999999999999</v>
      </c>
      <c r="K30" s="2">
        <v>0</v>
      </c>
      <c r="L30" s="2">
        <v>2</v>
      </c>
      <c r="M30" s="2">
        <v>0.53400000000000003</v>
      </c>
      <c r="N30" s="41">
        <f t="shared" si="1"/>
        <v>0</v>
      </c>
    </row>
    <row r="31" spans="1:14">
      <c r="A31" s="2" t="s">
        <v>64</v>
      </c>
      <c r="C31" s="2">
        <v>40</v>
      </c>
      <c r="D31" s="2">
        <v>7</v>
      </c>
      <c r="E31" s="2">
        <v>280</v>
      </c>
      <c r="F31" s="2">
        <v>2</v>
      </c>
      <c r="G31" s="2">
        <v>0.53400000000000003</v>
      </c>
      <c r="H31" s="41">
        <f t="shared" si="0"/>
        <v>2990.4</v>
      </c>
      <c r="K31" s="2">
        <v>0</v>
      </c>
      <c r="L31" s="2">
        <v>2</v>
      </c>
      <c r="M31" s="2">
        <v>0.53400000000000003</v>
      </c>
      <c r="N31" s="41">
        <f t="shared" si="1"/>
        <v>0</v>
      </c>
    </row>
    <row r="32" spans="1:14">
      <c r="C32" s="2">
        <v>65</v>
      </c>
      <c r="D32" s="2">
        <v>2.5</v>
      </c>
      <c r="E32" s="2">
        <v>162.5</v>
      </c>
      <c r="F32" s="2">
        <v>2</v>
      </c>
      <c r="G32" s="2">
        <v>0.53400000000000003</v>
      </c>
      <c r="H32" s="41">
        <f t="shared" si="0"/>
        <v>1735.5</v>
      </c>
      <c r="K32" s="2">
        <v>0</v>
      </c>
      <c r="L32" s="2">
        <v>2</v>
      </c>
      <c r="M32" s="2">
        <v>0.53400000000000003</v>
      </c>
      <c r="N32" s="41">
        <f t="shared" si="1"/>
        <v>0</v>
      </c>
    </row>
    <row r="33" spans="1:14">
      <c r="A33" s="2" t="s">
        <v>65</v>
      </c>
      <c r="B33" s="2" t="s">
        <v>66</v>
      </c>
      <c r="C33" s="2">
        <v>30</v>
      </c>
      <c r="D33" s="2">
        <v>11</v>
      </c>
      <c r="E33" s="2">
        <v>330</v>
      </c>
      <c r="F33" s="2">
        <v>2</v>
      </c>
      <c r="G33" s="2">
        <v>0.53400000000000003</v>
      </c>
      <c r="H33" s="41">
        <f t="shared" si="0"/>
        <v>3524.4</v>
      </c>
      <c r="K33" s="2">
        <v>0</v>
      </c>
      <c r="L33" s="2">
        <v>2</v>
      </c>
      <c r="M33" s="2">
        <v>0.53400000000000003</v>
      </c>
      <c r="N33" s="41">
        <f t="shared" si="1"/>
        <v>0</v>
      </c>
    </row>
    <row r="34" spans="1:14">
      <c r="C34" s="2">
        <v>25</v>
      </c>
      <c r="D34" s="2">
        <v>7.5</v>
      </c>
      <c r="E34" s="2">
        <v>187.5</v>
      </c>
      <c r="F34" s="2">
        <v>2</v>
      </c>
      <c r="G34" s="2">
        <v>0.53400000000000003</v>
      </c>
      <c r="H34" s="41">
        <f t="shared" si="0"/>
        <v>2002.5</v>
      </c>
      <c r="K34" s="2">
        <v>0</v>
      </c>
      <c r="L34" s="2">
        <v>2</v>
      </c>
      <c r="M34" s="2">
        <v>0.53400000000000003</v>
      </c>
      <c r="N34" s="41">
        <f t="shared" si="1"/>
        <v>0</v>
      </c>
    </row>
    <row r="35" spans="1:14">
      <c r="A35" s="2" t="s">
        <v>67</v>
      </c>
      <c r="B35" s="2" t="s">
        <v>68</v>
      </c>
      <c r="C35" s="2">
        <v>70</v>
      </c>
      <c r="D35" s="2">
        <v>17</v>
      </c>
      <c r="E35" s="2">
        <v>1190</v>
      </c>
      <c r="F35" s="2">
        <v>2</v>
      </c>
      <c r="G35" s="2">
        <v>0.53400000000000003</v>
      </c>
      <c r="H35" s="41">
        <f t="shared" si="0"/>
        <v>12709.2</v>
      </c>
      <c r="K35" s="2">
        <v>0</v>
      </c>
      <c r="L35" s="2">
        <v>2</v>
      </c>
      <c r="M35" s="2">
        <v>0.53400000000000003</v>
      </c>
      <c r="N35" s="41">
        <f t="shared" si="1"/>
        <v>0</v>
      </c>
    </row>
    <row r="36" spans="1:14">
      <c r="C36" s="2">
        <v>15</v>
      </c>
      <c r="D36" s="2">
        <v>2</v>
      </c>
      <c r="E36" s="2">
        <v>30</v>
      </c>
      <c r="F36" s="2">
        <v>2</v>
      </c>
      <c r="G36" s="2">
        <v>0.53400000000000003</v>
      </c>
      <c r="H36" s="41">
        <f t="shared" si="0"/>
        <v>320.39999999999998</v>
      </c>
      <c r="K36" s="2">
        <v>0</v>
      </c>
      <c r="L36" s="2">
        <v>2</v>
      </c>
      <c r="M36" s="2">
        <v>0.53400000000000003</v>
      </c>
      <c r="N36" s="41">
        <f t="shared" si="1"/>
        <v>0</v>
      </c>
    </row>
    <row r="37" spans="1:14">
      <c r="A37" s="2" t="s">
        <v>69</v>
      </c>
      <c r="B37" s="2" t="s">
        <v>70</v>
      </c>
      <c r="C37" s="2">
        <v>17</v>
      </c>
      <c r="D37" s="2">
        <v>5</v>
      </c>
      <c r="E37" s="2">
        <v>85</v>
      </c>
      <c r="F37" s="2">
        <v>2</v>
      </c>
      <c r="G37" s="2">
        <v>0.53400000000000003</v>
      </c>
      <c r="H37" s="41">
        <f t="shared" si="0"/>
        <v>907.8</v>
      </c>
      <c r="K37" s="2">
        <v>0</v>
      </c>
      <c r="L37" s="2">
        <v>2</v>
      </c>
      <c r="M37" s="2">
        <v>0.53400000000000003</v>
      </c>
      <c r="N37" s="41">
        <f t="shared" si="1"/>
        <v>0</v>
      </c>
    </row>
    <row r="38" spans="1:14">
      <c r="C38" s="2">
        <v>15</v>
      </c>
      <c r="D38" s="2">
        <v>4</v>
      </c>
      <c r="E38" s="2">
        <v>60</v>
      </c>
      <c r="F38" s="2">
        <v>2</v>
      </c>
      <c r="G38" s="2">
        <v>0.53400000000000003</v>
      </c>
      <c r="H38" s="41">
        <f t="shared" si="0"/>
        <v>640.79999999999995</v>
      </c>
      <c r="K38" s="2">
        <v>0</v>
      </c>
      <c r="L38" s="2">
        <v>2</v>
      </c>
      <c r="M38" s="2">
        <v>0.53400000000000003</v>
      </c>
      <c r="N38" s="41">
        <f t="shared" si="1"/>
        <v>0</v>
      </c>
    </row>
    <row r="39" spans="1:14">
      <c r="C39" s="2">
        <v>14</v>
      </c>
      <c r="D39" s="2">
        <v>5</v>
      </c>
      <c r="E39" s="2">
        <v>70</v>
      </c>
      <c r="F39" s="2">
        <v>2</v>
      </c>
      <c r="G39" s="2">
        <v>0.53400000000000003</v>
      </c>
      <c r="H39" s="41">
        <f t="shared" si="0"/>
        <v>747.6</v>
      </c>
      <c r="K39" s="2">
        <v>0</v>
      </c>
      <c r="L39" s="2">
        <v>2</v>
      </c>
      <c r="M39" s="2">
        <v>0.53400000000000003</v>
      </c>
      <c r="N39" s="41">
        <f t="shared" si="1"/>
        <v>0</v>
      </c>
    </row>
    <row r="40" spans="1:14">
      <c r="A40" s="2" t="s">
        <v>71</v>
      </c>
      <c r="B40" s="2" t="s">
        <v>72</v>
      </c>
      <c r="F40" s="2">
        <v>2</v>
      </c>
      <c r="G40" s="2">
        <v>0.53400000000000003</v>
      </c>
      <c r="H40" s="41">
        <f t="shared" si="0"/>
        <v>0</v>
      </c>
      <c r="L40" s="2">
        <v>2</v>
      </c>
      <c r="M40" s="2">
        <v>0.53400000000000003</v>
      </c>
      <c r="N40" s="41">
        <f t="shared" si="1"/>
        <v>0</v>
      </c>
    </row>
    <row r="41" spans="1:14">
      <c r="A41" s="2" t="s">
        <v>73</v>
      </c>
      <c r="B41" s="2" t="s">
        <v>74</v>
      </c>
      <c r="F41" s="2">
        <v>2</v>
      </c>
      <c r="G41" s="2">
        <v>0.53400000000000003</v>
      </c>
      <c r="H41" s="41">
        <f t="shared" si="0"/>
        <v>0</v>
      </c>
      <c r="L41" s="2">
        <v>2</v>
      </c>
      <c r="M41" s="2">
        <v>0.53400000000000003</v>
      </c>
      <c r="N41" s="41">
        <f t="shared" si="1"/>
        <v>0</v>
      </c>
    </row>
    <row r="42" spans="1:14">
      <c r="A42" s="2" t="s">
        <v>75</v>
      </c>
      <c r="B42" s="2" t="s">
        <v>76</v>
      </c>
      <c r="F42" s="2">
        <v>2</v>
      </c>
      <c r="G42" s="2">
        <v>0.53400000000000003</v>
      </c>
      <c r="H42" s="41">
        <f t="shared" si="0"/>
        <v>0</v>
      </c>
      <c r="I42" s="2">
        <v>0.47</v>
      </c>
      <c r="J42" s="2" t="s">
        <v>207</v>
      </c>
      <c r="K42" s="2">
        <v>3760</v>
      </c>
      <c r="L42" s="2">
        <v>2</v>
      </c>
      <c r="M42" s="2">
        <v>0.53400000000000003</v>
      </c>
      <c r="N42" s="41">
        <f t="shared" si="1"/>
        <v>40156.800000000003</v>
      </c>
    </row>
    <row r="43" spans="1:14">
      <c r="A43" s="2" t="s">
        <v>77</v>
      </c>
      <c r="B43" s="2" t="s">
        <v>78</v>
      </c>
      <c r="F43" s="2">
        <v>2</v>
      </c>
      <c r="G43" s="2">
        <v>0.53400000000000003</v>
      </c>
      <c r="H43" s="41">
        <f t="shared" si="0"/>
        <v>0</v>
      </c>
      <c r="I43" s="2">
        <v>0.2</v>
      </c>
      <c r="J43" s="2">
        <v>2.7</v>
      </c>
      <c r="K43" s="2">
        <v>540</v>
      </c>
      <c r="L43" s="2">
        <v>2</v>
      </c>
      <c r="M43" s="2">
        <v>0.53400000000000003</v>
      </c>
      <c r="N43" s="41">
        <f t="shared" si="1"/>
        <v>5767.2</v>
      </c>
    </row>
    <row r="44" spans="1:14">
      <c r="B44" s="2" t="s">
        <v>79</v>
      </c>
      <c r="F44" s="2">
        <v>2</v>
      </c>
      <c r="G44" s="2">
        <v>0.53400000000000003</v>
      </c>
      <c r="H44" s="41">
        <f t="shared" si="0"/>
        <v>0</v>
      </c>
      <c r="L44" s="2">
        <v>2</v>
      </c>
      <c r="M44" s="2">
        <v>0.53400000000000003</v>
      </c>
      <c r="N44" s="41">
        <f t="shared" si="1"/>
        <v>0</v>
      </c>
    </row>
    <row r="45" spans="1:14">
      <c r="A45" s="2" t="s">
        <v>80</v>
      </c>
      <c r="B45" s="2" t="s">
        <v>81</v>
      </c>
      <c r="F45" s="2">
        <v>2</v>
      </c>
      <c r="G45" s="2">
        <v>0.53400000000000003</v>
      </c>
      <c r="H45" s="41">
        <f t="shared" si="0"/>
        <v>0</v>
      </c>
      <c r="L45" s="2">
        <v>2</v>
      </c>
      <c r="M45" s="2">
        <v>0.53400000000000003</v>
      </c>
      <c r="N45" s="41">
        <f t="shared" si="1"/>
        <v>0</v>
      </c>
    </row>
    <row r="46" spans="1:14">
      <c r="A46" s="2" t="s">
        <v>82</v>
      </c>
      <c r="B46" s="2" t="s">
        <v>61</v>
      </c>
      <c r="C46" s="2">
        <v>0.61</v>
      </c>
      <c r="D46" s="2" t="s">
        <v>208</v>
      </c>
      <c r="E46" s="2">
        <v>2440</v>
      </c>
      <c r="F46" s="2">
        <v>2</v>
      </c>
      <c r="G46" s="2">
        <v>0.53400000000000003</v>
      </c>
      <c r="H46" s="41">
        <f t="shared" si="0"/>
        <v>26059.200000000001</v>
      </c>
      <c r="I46" s="2">
        <v>0.61</v>
      </c>
      <c r="J46" s="2" t="s">
        <v>208</v>
      </c>
      <c r="K46" s="2">
        <v>2440</v>
      </c>
      <c r="L46" s="2">
        <v>2</v>
      </c>
      <c r="M46" s="2">
        <v>0.53400000000000003</v>
      </c>
      <c r="N46" s="41">
        <f t="shared" si="1"/>
        <v>26059.200000000001</v>
      </c>
    </row>
    <row r="47" spans="1:14">
      <c r="A47" s="2" t="s">
        <v>83</v>
      </c>
      <c r="B47" s="2" t="s">
        <v>84</v>
      </c>
      <c r="F47" s="2">
        <v>2</v>
      </c>
      <c r="G47" s="2">
        <v>0.53400000000000003</v>
      </c>
      <c r="H47" s="41">
        <f t="shared" si="0"/>
        <v>0</v>
      </c>
      <c r="I47" s="2">
        <v>0.14000000000000001</v>
      </c>
      <c r="J47" s="2">
        <v>9</v>
      </c>
      <c r="K47" s="2">
        <v>1260</v>
      </c>
      <c r="L47" s="2">
        <v>2</v>
      </c>
      <c r="M47" s="2">
        <v>0.53400000000000003</v>
      </c>
      <c r="N47" s="41">
        <f t="shared" si="1"/>
        <v>13456.8</v>
      </c>
    </row>
    <row r="48" spans="1:14">
      <c r="A48" s="2" t="s">
        <v>85</v>
      </c>
      <c r="B48" s="2" t="s">
        <v>86</v>
      </c>
      <c r="F48" s="2">
        <v>2</v>
      </c>
      <c r="G48" s="2">
        <v>0.53400000000000003</v>
      </c>
      <c r="H48" s="41">
        <f t="shared" si="0"/>
        <v>0</v>
      </c>
      <c r="L48" s="2">
        <v>2</v>
      </c>
      <c r="M48" s="2">
        <v>0.53400000000000003</v>
      </c>
      <c r="N48" s="41">
        <f t="shared" si="1"/>
        <v>0</v>
      </c>
    </row>
    <row r="49" spans="1:14">
      <c r="A49" s="2" t="s">
        <v>87</v>
      </c>
      <c r="C49" s="2">
        <v>70</v>
      </c>
      <c r="D49" s="2">
        <v>5</v>
      </c>
      <c r="E49" s="2">
        <v>350</v>
      </c>
      <c r="F49" s="2">
        <v>2</v>
      </c>
      <c r="G49" s="2">
        <v>0.53400000000000003</v>
      </c>
      <c r="H49" s="41">
        <f t="shared" si="0"/>
        <v>3738</v>
      </c>
      <c r="K49" s="2">
        <v>0</v>
      </c>
      <c r="L49" s="2">
        <v>2</v>
      </c>
      <c r="M49" s="2">
        <v>0.53400000000000003</v>
      </c>
      <c r="N49" s="41">
        <f t="shared" si="1"/>
        <v>0</v>
      </c>
    </row>
    <row r="50" spans="1:14">
      <c r="C50" s="2">
        <v>40</v>
      </c>
      <c r="D50" s="2">
        <v>6</v>
      </c>
      <c r="E50" s="2">
        <v>240</v>
      </c>
      <c r="F50" s="2">
        <v>2</v>
      </c>
      <c r="G50" s="2">
        <v>0.53400000000000003</v>
      </c>
      <c r="H50" s="41">
        <f t="shared" si="0"/>
        <v>2563.1999999999998</v>
      </c>
      <c r="K50" s="2">
        <v>0</v>
      </c>
      <c r="L50" s="2">
        <v>2</v>
      </c>
      <c r="M50" s="2">
        <v>0.53400000000000003</v>
      </c>
      <c r="N50" s="41">
        <f t="shared" si="1"/>
        <v>0</v>
      </c>
    </row>
    <row r="51" spans="1:14">
      <c r="B51" s="2" t="s">
        <v>88</v>
      </c>
      <c r="E51" s="2">
        <v>0</v>
      </c>
      <c r="F51" s="2">
        <v>2</v>
      </c>
      <c r="G51" s="2">
        <v>0.53400000000000003</v>
      </c>
      <c r="H51" s="41">
        <f t="shared" si="0"/>
        <v>0</v>
      </c>
      <c r="I51" s="2">
        <v>27</v>
      </c>
      <c r="J51" s="2">
        <v>9</v>
      </c>
      <c r="K51" s="2">
        <v>243</v>
      </c>
      <c r="L51" s="2">
        <v>2</v>
      </c>
      <c r="M51" s="2">
        <v>0.53400000000000003</v>
      </c>
      <c r="N51" s="41">
        <f t="shared" si="1"/>
        <v>2595.2399999999998</v>
      </c>
    </row>
    <row r="52" spans="1:14">
      <c r="A52" s="2" t="s">
        <v>89</v>
      </c>
      <c r="B52" s="2" t="s">
        <v>90</v>
      </c>
      <c r="F52" s="2">
        <v>2</v>
      </c>
      <c r="G52" s="2">
        <v>0.53400000000000003</v>
      </c>
      <c r="H52" s="41">
        <f t="shared" si="0"/>
        <v>0</v>
      </c>
      <c r="L52" s="2">
        <v>2</v>
      </c>
      <c r="M52" s="2">
        <v>0.53400000000000003</v>
      </c>
      <c r="N52" s="41">
        <f t="shared" si="1"/>
        <v>0</v>
      </c>
    </row>
    <row r="53" spans="1:14">
      <c r="A53" s="2" t="s">
        <v>91</v>
      </c>
      <c r="B53" s="2" t="s">
        <v>92</v>
      </c>
      <c r="F53" s="2">
        <v>2</v>
      </c>
      <c r="G53" s="2">
        <v>0.53400000000000003</v>
      </c>
      <c r="H53" s="41">
        <f t="shared" si="0"/>
        <v>0</v>
      </c>
      <c r="L53" s="2">
        <v>2</v>
      </c>
      <c r="M53" s="2">
        <v>0.53400000000000003</v>
      </c>
      <c r="N53" s="41">
        <f t="shared" si="1"/>
        <v>0</v>
      </c>
    </row>
    <row r="54" spans="1:14">
      <c r="A54" s="2" t="s">
        <v>93</v>
      </c>
      <c r="B54" s="2" t="s">
        <v>94</v>
      </c>
      <c r="F54" s="2">
        <v>2</v>
      </c>
      <c r="G54" s="2">
        <v>0.53400000000000003</v>
      </c>
      <c r="H54" s="41">
        <f t="shared" si="0"/>
        <v>0</v>
      </c>
      <c r="L54" s="2">
        <v>2</v>
      </c>
      <c r="M54" s="2">
        <v>0.53400000000000003</v>
      </c>
      <c r="N54" s="41">
        <f t="shared" si="1"/>
        <v>0</v>
      </c>
    </row>
    <row r="55" spans="1:14">
      <c r="A55" s="2" t="s">
        <v>95</v>
      </c>
      <c r="B55" s="2" t="s">
        <v>41</v>
      </c>
      <c r="F55" s="2">
        <v>2</v>
      </c>
      <c r="G55" s="2">
        <v>0.53400000000000003</v>
      </c>
      <c r="H55" s="41">
        <f t="shared" si="0"/>
        <v>0</v>
      </c>
      <c r="L55" s="2">
        <v>2</v>
      </c>
      <c r="M55" s="2">
        <v>0.53400000000000003</v>
      </c>
      <c r="N55" s="41">
        <f t="shared" si="1"/>
        <v>0</v>
      </c>
    </row>
    <row r="56" spans="1:14">
      <c r="A56" s="2" t="s">
        <v>96</v>
      </c>
      <c r="B56" s="2" t="s">
        <v>41</v>
      </c>
      <c r="F56" s="2">
        <v>2</v>
      </c>
      <c r="G56" s="2">
        <v>0.53400000000000003</v>
      </c>
      <c r="H56" s="41">
        <f t="shared" si="0"/>
        <v>0</v>
      </c>
      <c r="L56" s="2">
        <v>2</v>
      </c>
      <c r="M56" s="2">
        <v>0.53400000000000003</v>
      </c>
      <c r="N56" s="41">
        <f t="shared" si="1"/>
        <v>0</v>
      </c>
    </row>
    <row r="57" spans="1:14">
      <c r="A57" s="2" t="s">
        <v>97</v>
      </c>
      <c r="B57" s="2" t="s">
        <v>98</v>
      </c>
      <c r="F57" s="2">
        <v>2</v>
      </c>
      <c r="G57" s="2">
        <v>0.53400000000000003</v>
      </c>
      <c r="H57" s="41">
        <f t="shared" si="0"/>
        <v>0</v>
      </c>
      <c r="L57" s="2">
        <v>2</v>
      </c>
      <c r="M57" s="2">
        <v>0.53400000000000003</v>
      </c>
      <c r="N57" s="41">
        <f t="shared" si="1"/>
        <v>0</v>
      </c>
    </row>
    <row r="58" spans="1:14">
      <c r="A58" s="2" t="s">
        <v>99</v>
      </c>
      <c r="B58" s="2" t="s">
        <v>100</v>
      </c>
      <c r="F58" s="2">
        <v>2</v>
      </c>
      <c r="G58" s="2">
        <v>0.53400000000000003</v>
      </c>
      <c r="H58" s="41">
        <f t="shared" si="0"/>
        <v>0</v>
      </c>
      <c r="L58" s="2">
        <v>2</v>
      </c>
      <c r="M58" s="2">
        <v>0.53400000000000003</v>
      </c>
      <c r="N58" s="41">
        <f t="shared" si="1"/>
        <v>0</v>
      </c>
    </row>
    <row r="59" spans="1:14">
      <c r="A59" s="2" t="s">
        <v>101</v>
      </c>
      <c r="B59" s="2" t="s">
        <v>98</v>
      </c>
      <c r="F59" s="2">
        <v>2</v>
      </c>
      <c r="G59" s="2">
        <v>0.53400000000000003</v>
      </c>
      <c r="H59" s="41">
        <f t="shared" si="0"/>
        <v>0</v>
      </c>
      <c r="L59" s="2">
        <v>2</v>
      </c>
      <c r="M59" s="2">
        <v>0.53400000000000003</v>
      </c>
      <c r="N59" s="41">
        <f t="shared" si="1"/>
        <v>0</v>
      </c>
    </row>
    <row r="60" spans="1:14">
      <c r="A60" s="2" t="s">
        <v>102</v>
      </c>
      <c r="B60" s="2" t="s">
        <v>103</v>
      </c>
      <c r="F60" s="2">
        <v>2</v>
      </c>
      <c r="G60" s="2">
        <v>0.53400000000000003</v>
      </c>
      <c r="H60" s="41">
        <f t="shared" si="0"/>
        <v>0</v>
      </c>
      <c r="L60" s="2">
        <v>2</v>
      </c>
      <c r="M60" s="2">
        <v>0.53400000000000003</v>
      </c>
      <c r="N60" s="41">
        <f t="shared" si="1"/>
        <v>0</v>
      </c>
    </row>
    <row r="61" spans="1:14">
      <c r="A61" s="2" t="s">
        <v>104</v>
      </c>
      <c r="B61" s="2" t="s">
        <v>105</v>
      </c>
      <c r="F61" s="2">
        <v>2</v>
      </c>
      <c r="G61" s="2">
        <v>0.53400000000000003</v>
      </c>
      <c r="H61" s="41">
        <f t="shared" si="0"/>
        <v>0</v>
      </c>
      <c r="L61" s="2">
        <v>2</v>
      </c>
      <c r="M61" s="2">
        <v>0.53400000000000003</v>
      </c>
      <c r="N61" s="41">
        <f t="shared" si="1"/>
        <v>0</v>
      </c>
    </row>
    <row r="62" spans="1:14">
      <c r="A62" s="2" t="s">
        <v>106</v>
      </c>
      <c r="B62" s="2" t="s">
        <v>107</v>
      </c>
      <c r="F62" s="2">
        <v>2</v>
      </c>
      <c r="G62" s="2">
        <v>0.53400000000000003</v>
      </c>
      <c r="H62" s="41">
        <f t="shared" si="0"/>
        <v>0</v>
      </c>
      <c r="L62" s="2">
        <v>2</v>
      </c>
      <c r="M62" s="2">
        <v>0.53400000000000003</v>
      </c>
      <c r="N62" s="41">
        <f t="shared" si="1"/>
        <v>0</v>
      </c>
    </row>
    <row r="63" spans="1:14">
      <c r="A63" s="2" t="s">
        <v>108</v>
      </c>
      <c r="B63" s="2" t="s">
        <v>109</v>
      </c>
      <c r="F63" s="2">
        <v>2</v>
      </c>
      <c r="G63" s="2">
        <v>0.53400000000000003</v>
      </c>
      <c r="H63" s="41">
        <f t="shared" si="0"/>
        <v>0</v>
      </c>
      <c r="L63" s="2">
        <v>2</v>
      </c>
      <c r="M63" s="2">
        <v>0.53400000000000003</v>
      </c>
      <c r="N63" s="41">
        <f t="shared" si="1"/>
        <v>0</v>
      </c>
    </row>
    <row r="64" spans="1:14">
      <c r="A64" s="2" t="s">
        <v>110</v>
      </c>
      <c r="B64" s="2" t="s">
        <v>111</v>
      </c>
      <c r="F64" s="2">
        <v>2</v>
      </c>
      <c r="G64" s="2">
        <v>0.53400000000000003</v>
      </c>
      <c r="H64" s="41">
        <f t="shared" si="0"/>
        <v>0</v>
      </c>
      <c r="L64" s="2">
        <v>2</v>
      </c>
      <c r="M64" s="2">
        <v>0.53400000000000003</v>
      </c>
      <c r="N64" s="41">
        <f t="shared" si="1"/>
        <v>0</v>
      </c>
    </row>
    <row r="65" spans="1:14">
      <c r="A65" s="2" t="s">
        <v>112</v>
      </c>
      <c r="B65" s="2" t="s">
        <v>113</v>
      </c>
      <c r="C65" s="2">
        <v>1.3</v>
      </c>
      <c r="D65" s="2" t="s">
        <v>209</v>
      </c>
      <c r="E65" s="2">
        <v>9750</v>
      </c>
      <c r="F65" s="2">
        <v>2</v>
      </c>
      <c r="G65" s="2">
        <v>0.53400000000000003</v>
      </c>
      <c r="H65" s="41">
        <f t="shared" si="0"/>
        <v>104130</v>
      </c>
      <c r="L65" s="2">
        <v>2</v>
      </c>
      <c r="M65" s="2">
        <v>0.53400000000000003</v>
      </c>
      <c r="N65" s="41">
        <f t="shared" si="1"/>
        <v>0</v>
      </c>
    </row>
    <row r="66" spans="1:14">
      <c r="A66" s="2" t="s">
        <v>114</v>
      </c>
      <c r="B66" s="2" t="s">
        <v>115</v>
      </c>
      <c r="C66" s="2">
        <v>0.5</v>
      </c>
      <c r="D66" s="2" t="s">
        <v>204</v>
      </c>
      <c r="E66" s="2">
        <v>3500</v>
      </c>
      <c r="F66" s="2">
        <v>2</v>
      </c>
      <c r="G66" s="2">
        <v>0.53400000000000003</v>
      </c>
      <c r="H66" s="41">
        <f t="shared" si="0"/>
        <v>37380</v>
      </c>
      <c r="I66" s="2">
        <v>0.5</v>
      </c>
      <c r="J66" s="2" t="s">
        <v>204</v>
      </c>
      <c r="K66" s="2">
        <v>3500</v>
      </c>
      <c r="L66" s="2">
        <v>2</v>
      </c>
      <c r="M66" s="2">
        <v>0.53400000000000003</v>
      </c>
      <c r="N66" s="41">
        <f t="shared" si="1"/>
        <v>37380</v>
      </c>
    </row>
    <row r="67" spans="1:14">
      <c r="A67" s="2" t="s">
        <v>116</v>
      </c>
      <c r="B67" s="2" t="s">
        <v>117</v>
      </c>
      <c r="F67" s="2">
        <v>2</v>
      </c>
      <c r="G67" s="2">
        <v>0.53400000000000003</v>
      </c>
      <c r="H67" s="41">
        <f t="shared" si="0"/>
        <v>0</v>
      </c>
      <c r="L67" s="2">
        <v>2</v>
      </c>
      <c r="M67" s="2">
        <v>0.53400000000000003</v>
      </c>
      <c r="N67" s="41">
        <f t="shared" si="1"/>
        <v>0</v>
      </c>
    </row>
    <row r="68" spans="1:14">
      <c r="A68" s="2" t="s">
        <v>118</v>
      </c>
      <c r="B68" s="2" t="s">
        <v>119</v>
      </c>
      <c r="C68" s="2">
        <v>3</v>
      </c>
      <c r="D68" s="2">
        <v>10.4</v>
      </c>
      <c r="E68" s="2">
        <v>31200</v>
      </c>
      <c r="F68" s="2">
        <v>2</v>
      </c>
      <c r="G68" s="2">
        <v>0.53400000000000003</v>
      </c>
      <c r="H68" s="41">
        <f t="shared" ref="H68:H131" si="2">E68*F68*G68*10000/1000</f>
        <v>333216</v>
      </c>
      <c r="K68" s="2">
        <v>0</v>
      </c>
      <c r="L68" s="2">
        <v>2</v>
      </c>
      <c r="M68" s="2">
        <v>0.53400000000000003</v>
      </c>
      <c r="N68" s="41">
        <f t="shared" ref="N68:N131" si="3">K68*L68*M68*10000/1000</f>
        <v>0</v>
      </c>
    </row>
    <row r="69" spans="1:14">
      <c r="A69" s="2" t="s">
        <v>120</v>
      </c>
      <c r="B69" s="2" t="s">
        <v>121</v>
      </c>
      <c r="C69" s="2">
        <v>100</v>
      </c>
      <c r="D69" s="2">
        <v>4</v>
      </c>
      <c r="E69" s="2">
        <v>400</v>
      </c>
      <c r="F69" s="2">
        <v>2</v>
      </c>
      <c r="G69" s="2">
        <v>0.53400000000000003</v>
      </c>
      <c r="H69" s="41">
        <f t="shared" si="2"/>
        <v>4272</v>
      </c>
      <c r="K69" s="2">
        <v>0</v>
      </c>
      <c r="L69" s="2">
        <v>2</v>
      </c>
      <c r="M69" s="2">
        <v>0.53400000000000003</v>
      </c>
      <c r="N69" s="41">
        <f t="shared" si="3"/>
        <v>0</v>
      </c>
    </row>
    <row r="70" spans="1:14">
      <c r="A70" s="2" t="s">
        <v>122</v>
      </c>
      <c r="F70" s="2">
        <v>2</v>
      </c>
      <c r="G70" s="2">
        <v>0.53400000000000003</v>
      </c>
      <c r="H70" s="41">
        <f t="shared" si="2"/>
        <v>0</v>
      </c>
      <c r="L70" s="2">
        <v>2</v>
      </c>
      <c r="M70" s="2">
        <v>0.53400000000000003</v>
      </c>
      <c r="N70" s="41">
        <f t="shared" si="3"/>
        <v>0</v>
      </c>
    </row>
    <row r="71" spans="1:14">
      <c r="A71" s="2" t="s">
        <v>123</v>
      </c>
      <c r="B71" s="2" t="s">
        <v>124</v>
      </c>
      <c r="C71" s="2">
        <v>80</v>
      </c>
      <c r="D71" s="2">
        <v>5</v>
      </c>
      <c r="E71" s="2">
        <v>400</v>
      </c>
      <c r="F71" s="2">
        <v>2</v>
      </c>
      <c r="G71" s="2">
        <v>0.53400000000000003</v>
      </c>
      <c r="H71" s="41">
        <f t="shared" si="2"/>
        <v>4272</v>
      </c>
      <c r="K71" s="2">
        <v>0</v>
      </c>
      <c r="L71" s="2">
        <v>2</v>
      </c>
      <c r="M71" s="2">
        <v>0.53400000000000003</v>
      </c>
      <c r="N71" s="41">
        <f t="shared" si="3"/>
        <v>0</v>
      </c>
    </row>
    <row r="72" spans="1:14">
      <c r="C72" s="2">
        <v>30</v>
      </c>
      <c r="D72" s="2">
        <v>6</v>
      </c>
      <c r="E72" s="2">
        <v>180</v>
      </c>
      <c r="F72" s="2">
        <v>2</v>
      </c>
      <c r="G72" s="2">
        <v>0.53400000000000003</v>
      </c>
      <c r="H72" s="41">
        <f t="shared" si="2"/>
        <v>1922.4</v>
      </c>
      <c r="K72" s="2">
        <v>0</v>
      </c>
      <c r="L72" s="2">
        <v>2</v>
      </c>
      <c r="M72" s="2">
        <v>0.53400000000000003</v>
      </c>
      <c r="N72" s="41">
        <f t="shared" si="3"/>
        <v>0</v>
      </c>
    </row>
    <row r="73" spans="1:14">
      <c r="A73" s="2" t="s">
        <v>125</v>
      </c>
      <c r="C73" s="2">
        <v>35</v>
      </c>
      <c r="D73" s="2">
        <v>3</v>
      </c>
      <c r="E73" s="2">
        <v>105</v>
      </c>
      <c r="F73" s="2">
        <v>2</v>
      </c>
      <c r="G73" s="2">
        <v>0.53400000000000003</v>
      </c>
      <c r="H73" s="41">
        <f t="shared" si="2"/>
        <v>1121.4000000000001</v>
      </c>
      <c r="K73" s="2">
        <v>0</v>
      </c>
      <c r="L73" s="2">
        <v>2</v>
      </c>
      <c r="M73" s="2">
        <v>0.53400000000000003</v>
      </c>
      <c r="N73" s="41">
        <f t="shared" si="3"/>
        <v>0</v>
      </c>
    </row>
    <row r="74" spans="1:14">
      <c r="C74" s="2">
        <v>30</v>
      </c>
      <c r="D74" s="2">
        <v>3</v>
      </c>
      <c r="E74" s="2">
        <v>90</v>
      </c>
      <c r="F74" s="2">
        <v>2</v>
      </c>
      <c r="G74" s="2">
        <v>0.53400000000000003</v>
      </c>
      <c r="H74" s="41">
        <f t="shared" si="2"/>
        <v>961.2</v>
      </c>
      <c r="K74" s="2">
        <v>0</v>
      </c>
      <c r="L74" s="2">
        <v>2</v>
      </c>
      <c r="M74" s="2">
        <v>0.53400000000000003</v>
      </c>
      <c r="N74" s="41">
        <f t="shared" si="3"/>
        <v>0</v>
      </c>
    </row>
    <row r="75" spans="1:14">
      <c r="C75" s="2">
        <v>60</v>
      </c>
      <c r="D75" s="2">
        <v>6</v>
      </c>
      <c r="E75" s="2">
        <v>360</v>
      </c>
      <c r="F75" s="2">
        <v>2</v>
      </c>
      <c r="G75" s="2">
        <v>0.53400000000000003</v>
      </c>
      <c r="H75" s="41">
        <f t="shared" si="2"/>
        <v>3844.8</v>
      </c>
      <c r="K75" s="2">
        <v>0</v>
      </c>
      <c r="L75" s="2">
        <v>2</v>
      </c>
      <c r="M75" s="2">
        <v>0.53400000000000003</v>
      </c>
      <c r="N75" s="41">
        <f t="shared" si="3"/>
        <v>0</v>
      </c>
    </row>
    <row r="76" spans="1:14">
      <c r="C76" s="2">
        <v>41</v>
      </c>
      <c r="D76" s="2">
        <v>2</v>
      </c>
      <c r="E76" s="2">
        <v>82</v>
      </c>
      <c r="F76" s="2">
        <v>2</v>
      </c>
      <c r="G76" s="2">
        <v>0.53400000000000003</v>
      </c>
      <c r="H76" s="41">
        <f t="shared" si="2"/>
        <v>875.76</v>
      </c>
      <c r="K76" s="2">
        <v>0</v>
      </c>
      <c r="L76" s="2">
        <v>2</v>
      </c>
      <c r="M76" s="2">
        <v>0.53400000000000003</v>
      </c>
      <c r="N76" s="41">
        <f t="shared" si="3"/>
        <v>0</v>
      </c>
    </row>
    <row r="77" spans="1:14">
      <c r="A77" s="2" t="s">
        <v>126</v>
      </c>
      <c r="B77" s="2" t="s">
        <v>127</v>
      </c>
      <c r="C77" s="2">
        <v>16</v>
      </c>
      <c r="D77" s="2">
        <v>6</v>
      </c>
      <c r="E77" s="2">
        <v>96</v>
      </c>
      <c r="F77" s="2">
        <v>2</v>
      </c>
      <c r="G77" s="2">
        <v>0.53400000000000003</v>
      </c>
      <c r="H77" s="41">
        <f t="shared" si="2"/>
        <v>1025.28</v>
      </c>
      <c r="K77" s="2">
        <v>0</v>
      </c>
      <c r="L77" s="2">
        <v>2</v>
      </c>
      <c r="M77" s="2">
        <v>0.53400000000000003</v>
      </c>
      <c r="N77" s="41">
        <f t="shared" si="3"/>
        <v>0</v>
      </c>
    </row>
    <row r="78" spans="1:14">
      <c r="C78" s="2">
        <v>14</v>
      </c>
      <c r="D78" s="2">
        <v>8</v>
      </c>
      <c r="E78" s="2">
        <v>112</v>
      </c>
      <c r="F78" s="2">
        <v>2</v>
      </c>
      <c r="G78" s="2">
        <v>0.53400000000000003</v>
      </c>
      <c r="H78" s="41">
        <f t="shared" si="2"/>
        <v>1196.1600000000001</v>
      </c>
      <c r="K78" s="2">
        <v>0</v>
      </c>
      <c r="L78" s="2">
        <v>2</v>
      </c>
      <c r="M78" s="2">
        <v>0.53400000000000003</v>
      </c>
      <c r="N78" s="41">
        <f t="shared" si="3"/>
        <v>0</v>
      </c>
    </row>
    <row r="79" spans="1:14">
      <c r="B79" s="2" t="s">
        <v>128</v>
      </c>
      <c r="C79" s="2">
        <v>65</v>
      </c>
      <c r="D79" s="2">
        <v>4</v>
      </c>
      <c r="E79" s="2">
        <v>260</v>
      </c>
      <c r="F79" s="2">
        <v>2</v>
      </c>
      <c r="G79" s="2">
        <v>0.53400000000000003</v>
      </c>
      <c r="H79" s="41">
        <f t="shared" si="2"/>
        <v>2776.8</v>
      </c>
      <c r="K79" s="2">
        <v>0</v>
      </c>
      <c r="L79" s="2">
        <v>2</v>
      </c>
      <c r="M79" s="2">
        <v>0.53400000000000003</v>
      </c>
      <c r="N79" s="41">
        <f t="shared" si="3"/>
        <v>0</v>
      </c>
    </row>
    <row r="80" spans="1:14">
      <c r="C80" s="2">
        <v>11</v>
      </c>
      <c r="D80" s="2">
        <v>3</v>
      </c>
      <c r="E80" s="2">
        <v>33</v>
      </c>
      <c r="F80" s="2">
        <v>2</v>
      </c>
      <c r="G80" s="2">
        <v>0.53400000000000003</v>
      </c>
      <c r="H80" s="41">
        <f t="shared" si="2"/>
        <v>352.44</v>
      </c>
      <c r="K80" s="2">
        <v>0</v>
      </c>
      <c r="L80" s="2">
        <v>2</v>
      </c>
      <c r="M80" s="2">
        <v>0.53400000000000003</v>
      </c>
      <c r="N80" s="41">
        <f t="shared" si="3"/>
        <v>0</v>
      </c>
    </row>
    <row r="81" spans="1:14">
      <c r="C81" s="2">
        <v>2</v>
      </c>
      <c r="D81" s="2">
        <v>3</v>
      </c>
      <c r="E81" s="2">
        <v>6</v>
      </c>
      <c r="F81" s="2">
        <v>2</v>
      </c>
      <c r="G81" s="2">
        <v>0.53400000000000003</v>
      </c>
      <c r="H81" s="41">
        <f t="shared" si="2"/>
        <v>64.08</v>
      </c>
      <c r="K81" s="2">
        <v>0</v>
      </c>
      <c r="L81" s="2">
        <v>2</v>
      </c>
      <c r="M81" s="2">
        <v>0.53400000000000003</v>
      </c>
      <c r="N81" s="41">
        <f t="shared" si="3"/>
        <v>0</v>
      </c>
    </row>
    <row r="82" spans="1:14">
      <c r="B82" s="2" t="s">
        <v>129</v>
      </c>
      <c r="E82" s="2">
        <v>0</v>
      </c>
      <c r="F82" s="2">
        <v>2</v>
      </c>
      <c r="G82" s="2">
        <v>0.53400000000000003</v>
      </c>
      <c r="H82" s="41">
        <f t="shared" si="2"/>
        <v>0</v>
      </c>
      <c r="I82" s="2">
        <v>27</v>
      </c>
      <c r="J82" s="2">
        <v>10</v>
      </c>
      <c r="K82" s="2">
        <v>270</v>
      </c>
      <c r="L82" s="2">
        <v>2</v>
      </c>
      <c r="M82" s="2">
        <v>0.53400000000000003</v>
      </c>
      <c r="N82" s="41">
        <f t="shared" si="3"/>
        <v>2883.6</v>
      </c>
    </row>
    <row r="83" spans="1:14">
      <c r="B83" s="2" t="s">
        <v>130</v>
      </c>
      <c r="C83" s="2">
        <v>65</v>
      </c>
      <c r="D83" s="2">
        <v>3.5</v>
      </c>
      <c r="E83" s="2">
        <v>227.5</v>
      </c>
      <c r="F83" s="2">
        <v>2</v>
      </c>
      <c r="G83" s="2">
        <v>0.53400000000000003</v>
      </c>
      <c r="H83" s="41">
        <f t="shared" si="2"/>
        <v>2429.6999999999998</v>
      </c>
      <c r="K83" s="2">
        <v>0</v>
      </c>
      <c r="L83" s="2">
        <v>2</v>
      </c>
      <c r="M83" s="2">
        <v>0.53400000000000003</v>
      </c>
      <c r="N83" s="41">
        <f t="shared" si="3"/>
        <v>0</v>
      </c>
    </row>
    <row r="84" spans="1:14">
      <c r="C84" s="2">
        <v>18</v>
      </c>
      <c r="D84" s="2">
        <v>2</v>
      </c>
      <c r="E84" s="2">
        <v>36</v>
      </c>
      <c r="F84" s="2">
        <v>2</v>
      </c>
      <c r="G84" s="2">
        <v>0.53400000000000003</v>
      </c>
      <c r="H84" s="41">
        <f t="shared" si="2"/>
        <v>384.48</v>
      </c>
      <c r="K84" s="2">
        <v>0</v>
      </c>
      <c r="L84" s="2">
        <v>2</v>
      </c>
      <c r="M84" s="2">
        <v>0.53400000000000003</v>
      </c>
      <c r="N84" s="41">
        <f t="shared" si="3"/>
        <v>0</v>
      </c>
    </row>
    <row r="85" spans="1:14">
      <c r="C85" s="2">
        <v>11</v>
      </c>
      <c r="D85" s="2">
        <v>8</v>
      </c>
      <c r="E85" s="2">
        <v>88</v>
      </c>
      <c r="F85" s="2">
        <v>2</v>
      </c>
      <c r="G85" s="2">
        <v>0.53400000000000003</v>
      </c>
      <c r="H85" s="41">
        <f t="shared" si="2"/>
        <v>939.84</v>
      </c>
      <c r="K85" s="2">
        <v>0</v>
      </c>
      <c r="L85" s="2">
        <v>2</v>
      </c>
      <c r="M85" s="2">
        <v>0.53400000000000003</v>
      </c>
      <c r="N85" s="41">
        <f t="shared" si="3"/>
        <v>0</v>
      </c>
    </row>
    <row r="86" spans="1:14">
      <c r="A86" s="2" t="s">
        <v>131</v>
      </c>
      <c r="C86" s="2">
        <v>66</v>
      </c>
      <c r="D86" s="2">
        <v>4</v>
      </c>
      <c r="E86" s="2">
        <v>264</v>
      </c>
      <c r="F86" s="2">
        <v>2</v>
      </c>
      <c r="G86" s="2">
        <v>0.53400000000000003</v>
      </c>
      <c r="H86" s="41">
        <f t="shared" si="2"/>
        <v>2819.52</v>
      </c>
      <c r="K86" s="2">
        <v>0</v>
      </c>
      <c r="L86" s="2">
        <v>2</v>
      </c>
      <c r="M86" s="2">
        <v>0.53400000000000003</v>
      </c>
      <c r="N86" s="41">
        <f t="shared" si="3"/>
        <v>0</v>
      </c>
    </row>
    <row r="87" spans="1:14">
      <c r="C87" s="2">
        <v>10</v>
      </c>
      <c r="D87" s="2">
        <v>4.5</v>
      </c>
      <c r="E87" s="2">
        <v>45</v>
      </c>
      <c r="F87" s="2">
        <v>2</v>
      </c>
      <c r="G87" s="2">
        <v>0.53400000000000003</v>
      </c>
      <c r="H87" s="41">
        <f t="shared" si="2"/>
        <v>480.6</v>
      </c>
      <c r="K87" s="2">
        <v>0</v>
      </c>
      <c r="L87" s="2">
        <v>2</v>
      </c>
      <c r="M87" s="2">
        <v>0.53400000000000003</v>
      </c>
      <c r="N87" s="41">
        <f t="shared" si="3"/>
        <v>0</v>
      </c>
    </row>
    <row r="88" spans="1:14">
      <c r="A88" s="2" t="s">
        <v>132</v>
      </c>
      <c r="C88" s="2">
        <v>70</v>
      </c>
      <c r="D88" s="2">
        <v>75</v>
      </c>
      <c r="E88" s="2">
        <v>5250</v>
      </c>
      <c r="F88" s="2">
        <v>2</v>
      </c>
      <c r="G88" s="2">
        <v>0.53400000000000003</v>
      </c>
      <c r="H88" s="41">
        <f t="shared" si="2"/>
        <v>56070</v>
      </c>
      <c r="I88" s="2">
        <v>75</v>
      </c>
      <c r="J88" s="2">
        <v>1.1000000000000001</v>
      </c>
      <c r="K88" s="2">
        <v>82.5</v>
      </c>
      <c r="L88" s="2">
        <v>2</v>
      </c>
      <c r="M88" s="2">
        <v>0.53400000000000003</v>
      </c>
      <c r="N88" s="41">
        <f t="shared" si="3"/>
        <v>881.1</v>
      </c>
    </row>
    <row r="89" spans="1:14">
      <c r="C89" s="2">
        <v>77</v>
      </c>
      <c r="D89" s="2">
        <v>6</v>
      </c>
      <c r="E89" s="2">
        <v>462</v>
      </c>
      <c r="F89" s="2">
        <v>2</v>
      </c>
      <c r="G89" s="2">
        <v>0.53400000000000003</v>
      </c>
      <c r="H89" s="41">
        <f t="shared" si="2"/>
        <v>4934.16</v>
      </c>
      <c r="K89" s="2">
        <v>0</v>
      </c>
      <c r="L89" s="2">
        <v>2</v>
      </c>
      <c r="M89" s="2">
        <v>0.53400000000000003</v>
      </c>
      <c r="N89" s="41">
        <f t="shared" si="3"/>
        <v>0</v>
      </c>
    </row>
    <row r="90" spans="1:14">
      <c r="C90" s="2">
        <v>25</v>
      </c>
      <c r="D90" s="2">
        <v>6.5</v>
      </c>
      <c r="E90" s="2">
        <v>162.5</v>
      </c>
      <c r="F90" s="2">
        <v>2</v>
      </c>
      <c r="G90" s="2">
        <v>0.53400000000000003</v>
      </c>
      <c r="H90" s="41">
        <f t="shared" si="2"/>
        <v>1735.5</v>
      </c>
      <c r="K90" s="2">
        <v>0</v>
      </c>
      <c r="L90" s="2">
        <v>2</v>
      </c>
      <c r="M90" s="2">
        <v>0.53400000000000003</v>
      </c>
      <c r="N90" s="41">
        <f t="shared" si="3"/>
        <v>0</v>
      </c>
    </row>
    <row r="91" spans="1:14">
      <c r="C91" s="2">
        <v>12</v>
      </c>
      <c r="D91" s="2">
        <v>5</v>
      </c>
      <c r="E91" s="2">
        <v>60</v>
      </c>
      <c r="F91" s="2">
        <v>2</v>
      </c>
      <c r="G91" s="2">
        <v>0.53400000000000003</v>
      </c>
      <c r="H91" s="41">
        <f t="shared" si="2"/>
        <v>640.79999999999995</v>
      </c>
      <c r="K91" s="2">
        <v>0</v>
      </c>
      <c r="L91" s="2">
        <v>2</v>
      </c>
      <c r="M91" s="2">
        <v>0.53400000000000003</v>
      </c>
      <c r="N91" s="41">
        <f t="shared" si="3"/>
        <v>0</v>
      </c>
    </row>
    <row r="92" spans="1:14">
      <c r="C92" s="2">
        <v>74</v>
      </c>
      <c r="D92" s="2">
        <v>5.5</v>
      </c>
      <c r="E92" s="2">
        <v>407</v>
      </c>
      <c r="F92" s="2">
        <v>2</v>
      </c>
      <c r="G92" s="2">
        <v>0.53400000000000003</v>
      </c>
      <c r="H92" s="41">
        <f t="shared" si="2"/>
        <v>4346.76</v>
      </c>
      <c r="K92" s="2">
        <v>0</v>
      </c>
      <c r="L92" s="2">
        <v>2</v>
      </c>
      <c r="M92" s="2">
        <v>0.53400000000000003</v>
      </c>
      <c r="N92" s="41">
        <f t="shared" si="3"/>
        <v>0</v>
      </c>
    </row>
    <row r="93" spans="1:14">
      <c r="C93" s="2">
        <v>110</v>
      </c>
      <c r="D93" s="2">
        <v>5.5</v>
      </c>
      <c r="E93" s="2">
        <v>605</v>
      </c>
      <c r="F93" s="2">
        <v>2</v>
      </c>
      <c r="G93" s="2">
        <v>0.53400000000000003</v>
      </c>
      <c r="H93" s="41">
        <f t="shared" si="2"/>
        <v>6461.4</v>
      </c>
      <c r="K93" s="2">
        <v>0</v>
      </c>
      <c r="L93" s="2">
        <v>2</v>
      </c>
      <c r="M93" s="2">
        <v>0.53400000000000003</v>
      </c>
      <c r="N93" s="41">
        <f t="shared" si="3"/>
        <v>0</v>
      </c>
    </row>
    <row r="94" spans="1:14">
      <c r="C94" s="2">
        <v>87</v>
      </c>
      <c r="D94" s="2">
        <v>4.5</v>
      </c>
      <c r="E94" s="2">
        <v>391.5</v>
      </c>
      <c r="F94" s="2">
        <v>2</v>
      </c>
      <c r="G94" s="2">
        <v>0.53400000000000003</v>
      </c>
      <c r="H94" s="41">
        <f t="shared" si="2"/>
        <v>4181.22</v>
      </c>
      <c r="K94" s="2">
        <v>0</v>
      </c>
      <c r="L94" s="2">
        <v>2</v>
      </c>
      <c r="M94" s="2">
        <v>0.53400000000000003</v>
      </c>
      <c r="N94" s="41">
        <f t="shared" si="3"/>
        <v>0</v>
      </c>
    </row>
    <row r="95" spans="1:14">
      <c r="A95" s="2" t="s">
        <v>133</v>
      </c>
      <c r="B95" s="2" t="s">
        <v>134</v>
      </c>
      <c r="C95" s="2">
        <v>100</v>
      </c>
      <c r="D95" s="2">
        <v>14</v>
      </c>
      <c r="E95" s="2">
        <v>1400</v>
      </c>
      <c r="F95" s="2">
        <v>2</v>
      </c>
      <c r="G95" s="2">
        <v>0.53400000000000003</v>
      </c>
      <c r="H95" s="41">
        <f t="shared" si="2"/>
        <v>14952</v>
      </c>
      <c r="K95" s="2">
        <v>0</v>
      </c>
      <c r="L95" s="2">
        <v>2</v>
      </c>
      <c r="M95" s="2">
        <v>0.53400000000000003</v>
      </c>
      <c r="N95" s="41">
        <f t="shared" si="3"/>
        <v>0</v>
      </c>
    </row>
    <row r="96" spans="1:14">
      <c r="A96" s="2" t="s">
        <v>135</v>
      </c>
      <c r="C96" s="2">
        <v>70</v>
      </c>
      <c r="D96" s="2">
        <v>6</v>
      </c>
      <c r="E96" s="2">
        <v>420</v>
      </c>
      <c r="F96" s="2">
        <v>2</v>
      </c>
      <c r="G96" s="2">
        <v>0.53400000000000003</v>
      </c>
      <c r="H96" s="41">
        <f t="shared" si="2"/>
        <v>4485.6000000000004</v>
      </c>
      <c r="K96" s="2">
        <v>0</v>
      </c>
      <c r="L96" s="2">
        <v>2</v>
      </c>
      <c r="M96" s="2">
        <v>0.53400000000000003</v>
      </c>
      <c r="N96" s="41">
        <f t="shared" si="3"/>
        <v>0</v>
      </c>
    </row>
    <row r="97" spans="1:14">
      <c r="C97" s="2">
        <v>70</v>
      </c>
      <c r="D97" s="2">
        <v>2.5</v>
      </c>
      <c r="E97" s="2">
        <v>175</v>
      </c>
      <c r="F97" s="2">
        <v>2</v>
      </c>
      <c r="G97" s="2">
        <v>0.53400000000000003</v>
      </c>
      <c r="H97" s="41">
        <f t="shared" si="2"/>
        <v>1869</v>
      </c>
      <c r="K97" s="2">
        <v>0</v>
      </c>
      <c r="L97" s="2">
        <v>2</v>
      </c>
      <c r="M97" s="2">
        <v>0.53400000000000003</v>
      </c>
      <c r="N97" s="41">
        <f t="shared" si="3"/>
        <v>0</v>
      </c>
    </row>
    <row r="98" spans="1:14">
      <c r="A98" s="2" t="s">
        <v>136</v>
      </c>
      <c r="E98" s="2">
        <v>0</v>
      </c>
      <c r="F98" s="2">
        <v>2</v>
      </c>
      <c r="G98" s="2">
        <v>0.53400000000000003</v>
      </c>
      <c r="H98" s="41">
        <f t="shared" si="2"/>
        <v>0</v>
      </c>
      <c r="I98" s="2">
        <v>61</v>
      </c>
      <c r="J98" s="2">
        <v>8.8000000000000007</v>
      </c>
      <c r="K98" s="2">
        <v>536.79999999999995</v>
      </c>
      <c r="L98" s="2">
        <v>2</v>
      </c>
      <c r="M98" s="2">
        <v>0.53400000000000003</v>
      </c>
      <c r="N98" s="41">
        <f t="shared" si="3"/>
        <v>5733.0240000000003</v>
      </c>
    </row>
    <row r="99" spans="1:14">
      <c r="C99" s="2">
        <v>15</v>
      </c>
      <c r="D99" s="2">
        <v>3.5</v>
      </c>
      <c r="E99" s="2">
        <v>52.5</v>
      </c>
      <c r="F99" s="2">
        <v>2</v>
      </c>
      <c r="G99" s="2">
        <v>0.53400000000000003</v>
      </c>
      <c r="H99" s="41">
        <f t="shared" si="2"/>
        <v>560.70000000000005</v>
      </c>
      <c r="K99" s="2">
        <v>0</v>
      </c>
      <c r="L99" s="2">
        <v>2</v>
      </c>
      <c r="M99" s="2">
        <v>0.53400000000000003</v>
      </c>
      <c r="N99" s="41">
        <f t="shared" si="3"/>
        <v>0</v>
      </c>
    </row>
    <row r="100" spans="1:14">
      <c r="A100" s="2" t="s">
        <v>137</v>
      </c>
      <c r="C100" s="2">
        <v>126</v>
      </c>
      <c r="D100" s="2">
        <v>7</v>
      </c>
      <c r="E100" s="2">
        <v>882</v>
      </c>
      <c r="F100" s="2">
        <v>2</v>
      </c>
      <c r="G100" s="2">
        <v>0.53400000000000003</v>
      </c>
      <c r="H100" s="41">
        <f t="shared" si="2"/>
        <v>9419.76</v>
      </c>
      <c r="K100" s="2">
        <v>0</v>
      </c>
      <c r="L100" s="2">
        <v>2</v>
      </c>
      <c r="M100" s="2">
        <v>0.53400000000000003</v>
      </c>
      <c r="N100" s="41">
        <f t="shared" si="3"/>
        <v>0</v>
      </c>
    </row>
    <row r="101" spans="1:14">
      <c r="C101" s="2">
        <v>50</v>
      </c>
      <c r="D101" s="2">
        <v>13</v>
      </c>
      <c r="E101" s="2">
        <v>650</v>
      </c>
      <c r="F101" s="2">
        <v>2</v>
      </c>
      <c r="G101" s="2">
        <v>0.53400000000000003</v>
      </c>
      <c r="H101" s="41">
        <f t="shared" si="2"/>
        <v>6942</v>
      </c>
      <c r="I101" s="2">
        <v>50</v>
      </c>
      <c r="J101" s="2">
        <v>13</v>
      </c>
      <c r="K101" s="2">
        <v>650</v>
      </c>
      <c r="L101" s="2">
        <v>2</v>
      </c>
      <c r="M101" s="2">
        <v>0.53400000000000003</v>
      </c>
      <c r="N101" s="41">
        <f t="shared" si="3"/>
        <v>6942</v>
      </c>
    </row>
    <row r="102" spans="1:14">
      <c r="A102" s="2" t="s">
        <v>138</v>
      </c>
      <c r="B102" s="2" t="s">
        <v>139</v>
      </c>
      <c r="C102" s="2">
        <v>60</v>
      </c>
      <c r="D102" s="2">
        <v>4.5</v>
      </c>
      <c r="E102" s="2">
        <v>270</v>
      </c>
      <c r="F102" s="2">
        <v>2</v>
      </c>
      <c r="G102" s="2">
        <v>0.53400000000000003</v>
      </c>
      <c r="H102" s="41">
        <f t="shared" si="2"/>
        <v>2883.6</v>
      </c>
      <c r="I102" s="2">
        <v>60</v>
      </c>
      <c r="J102" s="2">
        <v>2</v>
      </c>
      <c r="K102" s="2">
        <v>120</v>
      </c>
      <c r="L102" s="2">
        <v>2</v>
      </c>
      <c r="M102" s="2">
        <v>0.53400000000000003</v>
      </c>
      <c r="N102" s="41">
        <f t="shared" si="3"/>
        <v>1281.5999999999999</v>
      </c>
    </row>
    <row r="103" spans="1:14">
      <c r="B103" s="2" t="s">
        <v>140</v>
      </c>
      <c r="C103" s="2">
        <v>100</v>
      </c>
      <c r="D103" s="2">
        <v>25</v>
      </c>
      <c r="E103" s="2">
        <v>2500</v>
      </c>
      <c r="F103" s="2">
        <v>2</v>
      </c>
      <c r="G103" s="2">
        <v>0.53400000000000003</v>
      </c>
      <c r="H103" s="41">
        <f t="shared" si="2"/>
        <v>26700</v>
      </c>
      <c r="I103" s="2">
        <v>100</v>
      </c>
      <c r="J103" s="2">
        <v>2.2000000000000002</v>
      </c>
      <c r="K103" s="2">
        <v>220</v>
      </c>
      <c r="L103" s="2">
        <v>2</v>
      </c>
      <c r="M103" s="2">
        <v>0.53400000000000003</v>
      </c>
      <c r="N103" s="41">
        <f t="shared" si="3"/>
        <v>2349.6</v>
      </c>
    </row>
    <row r="104" spans="1:14">
      <c r="B104" s="2" t="s">
        <v>141</v>
      </c>
      <c r="C104" s="2">
        <v>120</v>
      </c>
      <c r="D104" s="2">
        <v>20</v>
      </c>
      <c r="E104" s="2">
        <v>2400</v>
      </c>
      <c r="F104" s="2">
        <v>2</v>
      </c>
      <c r="G104" s="2">
        <v>0.53400000000000003</v>
      </c>
      <c r="H104" s="41">
        <f t="shared" si="2"/>
        <v>25632</v>
      </c>
      <c r="K104" s="2">
        <v>0</v>
      </c>
      <c r="L104" s="2">
        <v>2</v>
      </c>
      <c r="M104" s="2">
        <v>0.53400000000000003</v>
      </c>
      <c r="N104" s="41">
        <f t="shared" si="3"/>
        <v>0</v>
      </c>
    </row>
    <row r="105" spans="1:14">
      <c r="A105" s="2" t="s">
        <v>142</v>
      </c>
      <c r="B105" s="2" t="s">
        <v>129</v>
      </c>
      <c r="C105" s="2">
        <v>25</v>
      </c>
      <c r="D105" s="2">
        <v>8</v>
      </c>
      <c r="E105" s="2">
        <v>200</v>
      </c>
      <c r="F105" s="2">
        <v>2</v>
      </c>
      <c r="G105" s="2">
        <v>0.53400000000000003</v>
      </c>
      <c r="H105" s="41">
        <f t="shared" si="2"/>
        <v>2136</v>
      </c>
      <c r="K105" s="2">
        <v>0</v>
      </c>
      <c r="L105" s="2">
        <v>2</v>
      </c>
      <c r="M105" s="2">
        <v>0.53400000000000003</v>
      </c>
      <c r="N105" s="41">
        <f t="shared" si="3"/>
        <v>0</v>
      </c>
    </row>
    <row r="106" spans="1:14">
      <c r="A106" s="2" t="s">
        <v>143</v>
      </c>
      <c r="E106" s="2">
        <v>0</v>
      </c>
      <c r="F106" s="2">
        <v>2</v>
      </c>
      <c r="G106" s="2">
        <v>0.53400000000000003</v>
      </c>
      <c r="H106" s="41">
        <f t="shared" si="2"/>
        <v>0</v>
      </c>
      <c r="I106" s="2">
        <v>160</v>
      </c>
      <c r="J106" s="2">
        <v>10</v>
      </c>
      <c r="K106" s="2">
        <v>1600</v>
      </c>
      <c r="L106" s="2">
        <v>2</v>
      </c>
      <c r="M106" s="2">
        <v>0.53400000000000003</v>
      </c>
      <c r="N106" s="41">
        <f t="shared" si="3"/>
        <v>17088</v>
      </c>
    </row>
    <row r="107" spans="1:14">
      <c r="A107" s="2" t="s">
        <v>144</v>
      </c>
      <c r="B107" s="2" t="s">
        <v>145</v>
      </c>
      <c r="C107" s="2">
        <v>168</v>
      </c>
      <c r="D107" s="2">
        <v>7</v>
      </c>
      <c r="E107" s="2">
        <v>1176</v>
      </c>
      <c r="F107" s="2">
        <v>2</v>
      </c>
      <c r="G107" s="2">
        <v>0.53400000000000003</v>
      </c>
      <c r="H107" s="41">
        <f t="shared" si="2"/>
        <v>12559.68</v>
      </c>
      <c r="I107" s="2">
        <v>160</v>
      </c>
      <c r="J107" s="2">
        <v>2</v>
      </c>
      <c r="K107" s="2">
        <v>320</v>
      </c>
      <c r="L107" s="2">
        <v>2</v>
      </c>
      <c r="M107" s="2">
        <v>0.53400000000000003</v>
      </c>
      <c r="N107" s="41">
        <f t="shared" si="3"/>
        <v>3417.6</v>
      </c>
    </row>
    <row r="108" spans="1:14">
      <c r="B108" s="2" t="s">
        <v>145</v>
      </c>
      <c r="C108" s="2">
        <v>75</v>
      </c>
      <c r="D108" s="2">
        <v>4</v>
      </c>
      <c r="E108" s="2">
        <v>300</v>
      </c>
      <c r="F108" s="2">
        <v>2</v>
      </c>
      <c r="G108" s="2">
        <v>0.53400000000000003</v>
      </c>
      <c r="H108" s="41">
        <f t="shared" si="2"/>
        <v>3204</v>
      </c>
      <c r="I108" s="2">
        <v>42</v>
      </c>
      <c r="J108" s="2">
        <v>10</v>
      </c>
      <c r="K108" s="2">
        <v>420</v>
      </c>
      <c r="L108" s="2">
        <v>2</v>
      </c>
      <c r="M108" s="2">
        <v>0.53400000000000003</v>
      </c>
      <c r="N108" s="41">
        <f t="shared" si="3"/>
        <v>4485.6000000000004</v>
      </c>
    </row>
    <row r="109" spans="1:14">
      <c r="B109" s="2" t="s">
        <v>140</v>
      </c>
      <c r="C109" s="2">
        <v>105</v>
      </c>
      <c r="D109" s="2">
        <v>6</v>
      </c>
      <c r="E109" s="2">
        <v>630</v>
      </c>
      <c r="F109" s="2">
        <v>2</v>
      </c>
      <c r="G109" s="2">
        <v>0.53400000000000003</v>
      </c>
      <c r="H109" s="41">
        <f t="shared" si="2"/>
        <v>6728.4</v>
      </c>
      <c r="K109" s="2">
        <v>0</v>
      </c>
      <c r="L109" s="2">
        <v>2</v>
      </c>
      <c r="M109" s="2">
        <v>0.53400000000000003</v>
      </c>
      <c r="N109" s="41">
        <f t="shared" si="3"/>
        <v>0</v>
      </c>
    </row>
    <row r="110" spans="1:14">
      <c r="C110" s="2">
        <v>85</v>
      </c>
      <c r="D110" s="2">
        <v>9</v>
      </c>
      <c r="E110" s="2">
        <v>765</v>
      </c>
      <c r="F110" s="2">
        <v>2</v>
      </c>
      <c r="G110" s="2">
        <v>0.53400000000000003</v>
      </c>
      <c r="H110" s="41">
        <f t="shared" si="2"/>
        <v>8170.2</v>
      </c>
      <c r="K110" s="2">
        <v>0</v>
      </c>
      <c r="L110" s="2">
        <v>2</v>
      </c>
      <c r="M110" s="2">
        <v>0.53400000000000003</v>
      </c>
      <c r="N110" s="41">
        <f t="shared" si="3"/>
        <v>0</v>
      </c>
    </row>
    <row r="111" spans="1:14">
      <c r="C111" s="2">
        <v>45</v>
      </c>
      <c r="D111" s="2">
        <v>13.5</v>
      </c>
      <c r="E111" s="2">
        <v>607.5</v>
      </c>
      <c r="F111" s="2">
        <v>2</v>
      </c>
      <c r="G111" s="2">
        <v>0.53400000000000003</v>
      </c>
      <c r="H111" s="41">
        <f t="shared" si="2"/>
        <v>6488.1</v>
      </c>
      <c r="K111" s="2">
        <v>0</v>
      </c>
      <c r="L111" s="2">
        <v>2</v>
      </c>
      <c r="M111" s="2">
        <v>0.53400000000000003</v>
      </c>
      <c r="N111" s="41">
        <f t="shared" si="3"/>
        <v>0</v>
      </c>
    </row>
    <row r="112" spans="1:14">
      <c r="C112" s="2">
        <v>85</v>
      </c>
      <c r="D112" s="2">
        <v>8</v>
      </c>
      <c r="E112" s="2">
        <v>680</v>
      </c>
      <c r="F112" s="2">
        <v>2</v>
      </c>
      <c r="G112" s="2">
        <v>0.53400000000000003</v>
      </c>
      <c r="H112" s="41">
        <f t="shared" si="2"/>
        <v>7262.4</v>
      </c>
      <c r="K112" s="2">
        <v>0</v>
      </c>
      <c r="L112" s="2">
        <v>2</v>
      </c>
      <c r="M112" s="2">
        <v>0.53400000000000003</v>
      </c>
      <c r="N112" s="41">
        <f t="shared" si="3"/>
        <v>0</v>
      </c>
    </row>
    <row r="113" spans="1:14">
      <c r="C113" s="2">
        <v>40</v>
      </c>
      <c r="D113" s="2">
        <v>2</v>
      </c>
      <c r="E113" s="2">
        <v>80</v>
      </c>
      <c r="F113" s="2">
        <v>2</v>
      </c>
      <c r="G113" s="2">
        <v>0.53400000000000003</v>
      </c>
      <c r="H113" s="41">
        <f t="shared" si="2"/>
        <v>854.4</v>
      </c>
      <c r="K113" s="2">
        <v>0</v>
      </c>
      <c r="L113" s="2">
        <v>2</v>
      </c>
      <c r="M113" s="2">
        <v>0.53400000000000003</v>
      </c>
      <c r="N113" s="41">
        <f t="shared" si="3"/>
        <v>0</v>
      </c>
    </row>
    <row r="114" spans="1:14">
      <c r="C114" s="2">
        <v>110</v>
      </c>
      <c r="D114" s="2">
        <v>9</v>
      </c>
      <c r="E114" s="2">
        <v>990</v>
      </c>
      <c r="F114" s="2">
        <v>2</v>
      </c>
      <c r="G114" s="2">
        <v>0.53400000000000003</v>
      </c>
      <c r="H114" s="41">
        <f t="shared" si="2"/>
        <v>10573.2</v>
      </c>
      <c r="K114" s="2">
        <v>0</v>
      </c>
      <c r="L114" s="2">
        <v>2</v>
      </c>
      <c r="M114" s="2">
        <v>0.53400000000000003</v>
      </c>
      <c r="N114" s="41">
        <f t="shared" si="3"/>
        <v>0</v>
      </c>
    </row>
    <row r="115" spans="1:14">
      <c r="B115" s="2" t="s">
        <v>146</v>
      </c>
      <c r="E115" s="2">
        <v>0</v>
      </c>
      <c r="F115" s="2">
        <v>2</v>
      </c>
      <c r="G115" s="2">
        <v>0.53400000000000003</v>
      </c>
      <c r="H115" s="41">
        <f t="shared" si="2"/>
        <v>0</v>
      </c>
      <c r="I115" s="2">
        <v>25</v>
      </c>
      <c r="J115" s="2">
        <v>5</v>
      </c>
      <c r="K115" s="2">
        <v>125</v>
      </c>
      <c r="L115" s="2">
        <v>2</v>
      </c>
      <c r="M115" s="2">
        <v>0.53400000000000003</v>
      </c>
      <c r="N115" s="41">
        <f t="shared" si="3"/>
        <v>1335</v>
      </c>
    </row>
    <row r="116" spans="1:14">
      <c r="B116" s="2" t="s">
        <v>147</v>
      </c>
      <c r="E116" s="2">
        <v>0</v>
      </c>
      <c r="F116" s="2">
        <v>2</v>
      </c>
      <c r="G116" s="2">
        <v>0.53400000000000003</v>
      </c>
      <c r="H116" s="41">
        <f t="shared" si="2"/>
        <v>0</v>
      </c>
      <c r="I116" s="2">
        <v>6.6</v>
      </c>
      <c r="J116" s="2">
        <v>9</v>
      </c>
      <c r="K116" s="2">
        <v>59.4</v>
      </c>
      <c r="L116" s="2">
        <v>2</v>
      </c>
      <c r="M116" s="2">
        <v>0.53400000000000003</v>
      </c>
      <c r="N116" s="41">
        <f t="shared" si="3"/>
        <v>634.39200000000005</v>
      </c>
    </row>
    <row r="117" spans="1:14">
      <c r="A117" s="2" t="s">
        <v>148</v>
      </c>
      <c r="B117" s="2" t="s">
        <v>145</v>
      </c>
      <c r="C117" s="2">
        <v>55</v>
      </c>
      <c r="D117" s="2">
        <v>6</v>
      </c>
      <c r="E117" s="2">
        <v>330</v>
      </c>
      <c r="F117" s="2">
        <v>2</v>
      </c>
      <c r="G117" s="2">
        <v>0.53400000000000003</v>
      </c>
      <c r="H117" s="41">
        <f t="shared" si="2"/>
        <v>3524.4</v>
      </c>
      <c r="I117" s="2">
        <v>55</v>
      </c>
      <c r="J117" s="2">
        <v>2</v>
      </c>
      <c r="K117" s="2">
        <v>110</v>
      </c>
      <c r="L117" s="2">
        <v>2</v>
      </c>
      <c r="M117" s="2">
        <v>0.53400000000000003</v>
      </c>
      <c r="N117" s="41">
        <f t="shared" si="3"/>
        <v>1174.8</v>
      </c>
    </row>
    <row r="118" spans="1:14">
      <c r="B118" s="2" t="s">
        <v>145</v>
      </c>
      <c r="C118" s="2">
        <v>40</v>
      </c>
      <c r="D118" s="2">
        <v>6</v>
      </c>
      <c r="E118" s="2">
        <v>240</v>
      </c>
      <c r="F118" s="2">
        <v>2</v>
      </c>
      <c r="G118" s="2">
        <v>0.53400000000000003</v>
      </c>
      <c r="H118" s="41">
        <f t="shared" si="2"/>
        <v>2563.1999999999998</v>
      </c>
      <c r="K118" s="2">
        <v>0</v>
      </c>
      <c r="L118" s="2">
        <v>2</v>
      </c>
      <c r="M118" s="2">
        <v>0.53400000000000003</v>
      </c>
      <c r="N118" s="41">
        <f t="shared" si="3"/>
        <v>0</v>
      </c>
    </row>
    <row r="119" spans="1:14">
      <c r="B119" s="2" t="s">
        <v>140</v>
      </c>
      <c r="C119" s="2">
        <v>42</v>
      </c>
      <c r="D119" s="2">
        <v>20</v>
      </c>
      <c r="E119" s="2">
        <v>840</v>
      </c>
      <c r="F119" s="2">
        <v>2</v>
      </c>
      <c r="G119" s="2">
        <v>0.53400000000000003</v>
      </c>
      <c r="H119" s="41">
        <f t="shared" si="2"/>
        <v>8971.2000000000007</v>
      </c>
      <c r="K119" s="2">
        <v>0</v>
      </c>
      <c r="L119" s="2">
        <v>2</v>
      </c>
      <c r="M119" s="2">
        <v>0.53400000000000003</v>
      </c>
      <c r="N119" s="41">
        <f t="shared" si="3"/>
        <v>0</v>
      </c>
    </row>
    <row r="120" spans="1:14">
      <c r="B120" s="2" t="s">
        <v>140</v>
      </c>
      <c r="C120" s="2">
        <v>135</v>
      </c>
      <c r="D120" s="2">
        <v>18</v>
      </c>
      <c r="E120" s="2">
        <v>2430</v>
      </c>
      <c r="F120" s="2">
        <v>2</v>
      </c>
      <c r="G120" s="2">
        <v>0.53400000000000003</v>
      </c>
      <c r="H120" s="41">
        <f t="shared" si="2"/>
        <v>25952.400000000001</v>
      </c>
      <c r="K120" s="2">
        <v>0</v>
      </c>
      <c r="L120" s="2">
        <v>2</v>
      </c>
      <c r="M120" s="2">
        <v>0.53400000000000003</v>
      </c>
      <c r="N120" s="41">
        <f t="shared" si="3"/>
        <v>0</v>
      </c>
    </row>
    <row r="121" spans="1:14">
      <c r="B121" s="2" t="s">
        <v>149</v>
      </c>
      <c r="C121" s="2">
        <v>50</v>
      </c>
      <c r="D121" s="2">
        <v>3.5</v>
      </c>
      <c r="E121" s="2">
        <v>175</v>
      </c>
      <c r="F121" s="2">
        <v>2</v>
      </c>
      <c r="G121" s="2">
        <v>0.53400000000000003</v>
      </c>
      <c r="H121" s="41">
        <f t="shared" si="2"/>
        <v>1869</v>
      </c>
      <c r="K121" s="2">
        <v>0</v>
      </c>
      <c r="L121" s="2">
        <v>2</v>
      </c>
      <c r="M121" s="2">
        <v>0.53400000000000003</v>
      </c>
      <c r="N121" s="41">
        <f t="shared" si="3"/>
        <v>0</v>
      </c>
    </row>
    <row r="122" spans="1:14">
      <c r="A122" s="2" t="s">
        <v>150</v>
      </c>
      <c r="B122" s="2" t="s">
        <v>140</v>
      </c>
      <c r="C122" s="2">
        <v>185</v>
      </c>
      <c r="D122" s="2">
        <v>13</v>
      </c>
      <c r="E122" s="2">
        <v>2405</v>
      </c>
      <c r="F122" s="2">
        <v>2</v>
      </c>
      <c r="G122" s="2">
        <v>0.53400000000000003</v>
      </c>
      <c r="H122" s="41">
        <f t="shared" si="2"/>
        <v>25685.4</v>
      </c>
      <c r="K122" s="2">
        <v>0</v>
      </c>
      <c r="L122" s="2">
        <v>2</v>
      </c>
      <c r="M122" s="2">
        <v>0.53400000000000003</v>
      </c>
      <c r="N122" s="41">
        <f t="shared" si="3"/>
        <v>0</v>
      </c>
    </row>
    <row r="123" spans="1:14">
      <c r="B123" s="2" t="s">
        <v>140</v>
      </c>
      <c r="E123" s="2">
        <v>0</v>
      </c>
      <c r="F123" s="2">
        <v>2</v>
      </c>
      <c r="G123" s="2">
        <v>0.53400000000000003</v>
      </c>
      <c r="H123" s="41">
        <f t="shared" si="2"/>
        <v>0</v>
      </c>
      <c r="K123" s="2">
        <v>0</v>
      </c>
      <c r="L123" s="2">
        <v>2</v>
      </c>
      <c r="M123" s="2">
        <v>0.53400000000000003</v>
      </c>
      <c r="N123" s="41">
        <f t="shared" si="3"/>
        <v>0</v>
      </c>
    </row>
    <row r="124" spans="1:14">
      <c r="B124" s="2" t="s">
        <v>145</v>
      </c>
      <c r="C124" s="2">
        <v>16</v>
      </c>
      <c r="D124" s="2">
        <v>12.5</v>
      </c>
      <c r="E124" s="2">
        <v>200</v>
      </c>
      <c r="F124" s="2">
        <v>2</v>
      </c>
      <c r="G124" s="2">
        <v>0.53400000000000003</v>
      </c>
      <c r="H124" s="41">
        <f t="shared" si="2"/>
        <v>2136</v>
      </c>
      <c r="K124" s="2">
        <v>0</v>
      </c>
      <c r="L124" s="2">
        <v>2</v>
      </c>
      <c r="M124" s="2">
        <v>0.53400000000000003</v>
      </c>
      <c r="N124" s="41">
        <f t="shared" si="3"/>
        <v>0</v>
      </c>
    </row>
    <row r="125" spans="1:14">
      <c r="B125" s="2" t="s">
        <v>151</v>
      </c>
      <c r="E125" s="2">
        <v>0</v>
      </c>
      <c r="F125" s="2">
        <v>2</v>
      </c>
      <c r="G125" s="2">
        <v>0.53400000000000003</v>
      </c>
      <c r="H125" s="41">
        <f t="shared" si="2"/>
        <v>0</v>
      </c>
      <c r="I125" s="2">
        <v>30</v>
      </c>
      <c r="J125" s="2">
        <v>7</v>
      </c>
      <c r="K125" s="2">
        <v>210</v>
      </c>
      <c r="L125" s="2">
        <v>2</v>
      </c>
      <c r="M125" s="2">
        <v>0.53400000000000003</v>
      </c>
      <c r="N125" s="41">
        <f t="shared" si="3"/>
        <v>2242.8000000000002</v>
      </c>
    </row>
    <row r="126" spans="1:14">
      <c r="B126" s="2" t="s">
        <v>146</v>
      </c>
      <c r="E126" s="2">
        <v>0</v>
      </c>
      <c r="F126" s="2">
        <v>2</v>
      </c>
      <c r="G126" s="2">
        <v>0.53400000000000003</v>
      </c>
      <c r="H126" s="41">
        <f t="shared" si="2"/>
        <v>0</v>
      </c>
      <c r="I126" s="2">
        <v>17</v>
      </c>
      <c r="J126" s="2">
        <v>4</v>
      </c>
      <c r="K126" s="2">
        <v>68</v>
      </c>
      <c r="L126" s="2">
        <v>2</v>
      </c>
      <c r="M126" s="2">
        <v>0.53400000000000003</v>
      </c>
      <c r="N126" s="41">
        <f t="shared" si="3"/>
        <v>726.24</v>
      </c>
    </row>
    <row r="127" spans="1:14">
      <c r="A127" s="2" t="s">
        <v>153</v>
      </c>
      <c r="F127" s="2">
        <v>2</v>
      </c>
      <c r="G127" s="2">
        <v>0.53400000000000003</v>
      </c>
      <c r="H127" s="41">
        <f t="shared" si="2"/>
        <v>0</v>
      </c>
      <c r="I127" s="2">
        <v>25</v>
      </c>
      <c r="J127" s="2">
        <v>7.5</v>
      </c>
      <c r="K127" s="2">
        <v>187.5</v>
      </c>
      <c r="L127" s="2">
        <v>2</v>
      </c>
      <c r="M127" s="2">
        <v>0.53400000000000003</v>
      </c>
      <c r="N127" s="41">
        <f t="shared" si="3"/>
        <v>2002.5</v>
      </c>
    </row>
    <row r="128" spans="1:14">
      <c r="A128" s="2" t="s">
        <v>154</v>
      </c>
      <c r="E128" s="2">
        <v>0</v>
      </c>
      <c r="F128" s="2">
        <v>2</v>
      </c>
      <c r="G128" s="2">
        <v>0.53400000000000003</v>
      </c>
      <c r="H128" s="41">
        <f t="shared" si="2"/>
        <v>0</v>
      </c>
      <c r="I128" s="2">
        <v>15</v>
      </c>
      <c r="J128" s="2">
        <v>15</v>
      </c>
      <c r="K128" s="2">
        <v>225</v>
      </c>
      <c r="L128" s="2">
        <v>2</v>
      </c>
      <c r="M128" s="2">
        <v>0.53400000000000003</v>
      </c>
      <c r="N128" s="41">
        <f t="shared" si="3"/>
        <v>2403</v>
      </c>
    </row>
    <row r="129" spans="1:14">
      <c r="A129" s="2" t="s">
        <v>155</v>
      </c>
      <c r="E129" s="2">
        <v>0</v>
      </c>
      <c r="F129" s="2">
        <v>2</v>
      </c>
      <c r="G129" s="2">
        <v>0.53400000000000003</v>
      </c>
      <c r="H129" s="41">
        <f t="shared" si="2"/>
        <v>0</v>
      </c>
      <c r="I129" s="2">
        <v>15</v>
      </c>
      <c r="J129" s="2">
        <v>17</v>
      </c>
      <c r="K129" s="2">
        <v>255</v>
      </c>
      <c r="L129" s="2">
        <v>2</v>
      </c>
      <c r="M129" s="2">
        <v>0.53400000000000003</v>
      </c>
      <c r="N129" s="41">
        <f t="shared" si="3"/>
        <v>2723.4</v>
      </c>
    </row>
    <row r="130" spans="1:14">
      <c r="A130" s="2" t="s">
        <v>156</v>
      </c>
      <c r="B130" s="2" t="s">
        <v>157</v>
      </c>
      <c r="E130" s="2">
        <v>0</v>
      </c>
      <c r="F130" s="2">
        <v>2</v>
      </c>
      <c r="G130" s="2">
        <v>0.53400000000000003</v>
      </c>
      <c r="H130" s="41">
        <f t="shared" si="2"/>
        <v>0</v>
      </c>
      <c r="I130" s="2">
        <v>53.7</v>
      </c>
      <c r="J130" s="2">
        <v>7.1</v>
      </c>
      <c r="K130" s="2">
        <v>381.27</v>
      </c>
      <c r="L130" s="2">
        <v>2</v>
      </c>
      <c r="M130" s="2">
        <v>0.53400000000000003</v>
      </c>
      <c r="N130" s="41">
        <f t="shared" si="3"/>
        <v>4071.9636</v>
      </c>
    </row>
    <row r="131" spans="1:14">
      <c r="B131" s="2" t="s">
        <v>158</v>
      </c>
      <c r="E131" s="2">
        <v>0</v>
      </c>
      <c r="F131" s="2">
        <v>2</v>
      </c>
      <c r="G131" s="2">
        <v>0.53400000000000003</v>
      </c>
      <c r="H131" s="41">
        <f t="shared" si="2"/>
        <v>0</v>
      </c>
      <c r="I131" s="2">
        <v>68</v>
      </c>
      <c r="J131" s="2">
        <v>8</v>
      </c>
      <c r="K131" s="2">
        <v>544</v>
      </c>
      <c r="L131" s="2">
        <v>2</v>
      </c>
      <c r="M131" s="2">
        <v>0.53400000000000003</v>
      </c>
      <c r="N131" s="41">
        <f t="shared" si="3"/>
        <v>5809.92</v>
      </c>
    </row>
    <row r="132" spans="1:14">
      <c r="A132" s="2" t="s">
        <v>159</v>
      </c>
      <c r="B132" s="2" t="s">
        <v>160</v>
      </c>
      <c r="E132" s="2">
        <v>0</v>
      </c>
      <c r="F132" s="2">
        <v>2</v>
      </c>
      <c r="G132" s="2">
        <v>0.53400000000000003</v>
      </c>
      <c r="H132" s="41">
        <f t="shared" ref="H132:H138" si="4">E132*F132*G132*10000/1000</f>
        <v>0</v>
      </c>
      <c r="I132" s="2">
        <v>20</v>
      </c>
      <c r="J132" s="2">
        <v>12</v>
      </c>
      <c r="K132" s="2">
        <v>240</v>
      </c>
      <c r="L132" s="2">
        <v>2</v>
      </c>
      <c r="M132" s="2">
        <v>0.53400000000000003</v>
      </c>
      <c r="N132" s="41">
        <f t="shared" ref="N132:N138" si="5">K132*L132*M132*10000/1000</f>
        <v>2563.1999999999998</v>
      </c>
    </row>
    <row r="133" spans="1:14">
      <c r="B133" s="2" t="s">
        <v>161</v>
      </c>
      <c r="E133" s="2">
        <v>0</v>
      </c>
      <c r="F133" s="2">
        <v>2</v>
      </c>
      <c r="G133" s="2">
        <v>0.53400000000000003</v>
      </c>
      <c r="H133" s="41">
        <f t="shared" si="4"/>
        <v>0</v>
      </c>
      <c r="I133" s="2">
        <v>88</v>
      </c>
      <c r="J133" s="2">
        <v>7</v>
      </c>
      <c r="K133" s="2">
        <v>616</v>
      </c>
      <c r="L133" s="2">
        <v>2</v>
      </c>
      <c r="M133" s="2">
        <v>0.53400000000000003</v>
      </c>
      <c r="N133" s="41">
        <f t="shared" si="5"/>
        <v>6578.88</v>
      </c>
    </row>
    <row r="134" spans="1:14">
      <c r="A134" s="2" t="s">
        <v>162</v>
      </c>
      <c r="E134" s="2">
        <v>0</v>
      </c>
      <c r="F134" s="2">
        <v>2</v>
      </c>
      <c r="G134" s="2">
        <v>0.53400000000000003</v>
      </c>
      <c r="H134" s="41">
        <f t="shared" si="4"/>
        <v>0</v>
      </c>
      <c r="I134" s="2">
        <v>56</v>
      </c>
      <c r="J134" s="2">
        <v>25.4</v>
      </c>
      <c r="K134" s="2">
        <v>1422.4</v>
      </c>
      <c r="L134" s="2">
        <v>2</v>
      </c>
      <c r="M134" s="2">
        <v>0.53400000000000003</v>
      </c>
      <c r="N134" s="41">
        <f t="shared" si="5"/>
        <v>15191.232</v>
      </c>
    </row>
    <row r="135" spans="1:14">
      <c r="E135" s="2">
        <v>0</v>
      </c>
      <c r="F135" s="2">
        <v>2</v>
      </c>
      <c r="G135" s="2">
        <v>0.53400000000000003</v>
      </c>
      <c r="H135" s="41">
        <f t="shared" si="4"/>
        <v>0</v>
      </c>
      <c r="I135" s="2">
        <v>36</v>
      </c>
      <c r="J135" s="2">
        <v>7</v>
      </c>
      <c r="K135" s="2">
        <v>252</v>
      </c>
      <c r="L135" s="2">
        <v>2</v>
      </c>
      <c r="M135" s="2">
        <v>0.53400000000000003</v>
      </c>
      <c r="N135" s="41">
        <f t="shared" si="5"/>
        <v>2691.36</v>
      </c>
    </row>
    <row r="136" spans="1:14">
      <c r="F136" s="2">
        <v>2</v>
      </c>
      <c r="G136" s="2">
        <v>0.53400000000000003</v>
      </c>
      <c r="H136" s="41">
        <f t="shared" si="4"/>
        <v>0</v>
      </c>
      <c r="L136" s="2">
        <v>2</v>
      </c>
      <c r="M136" s="2">
        <v>0.53400000000000003</v>
      </c>
      <c r="N136" s="41">
        <f t="shared" si="5"/>
        <v>0</v>
      </c>
    </row>
    <row r="137" spans="1:14">
      <c r="C137" s="2">
        <v>0</v>
      </c>
      <c r="D137" s="2">
        <v>0</v>
      </c>
      <c r="E137" s="2">
        <v>0</v>
      </c>
      <c r="F137" s="2">
        <v>2</v>
      </c>
      <c r="G137" s="2">
        <v>0.53400000000000003</v>
      </c>
      <c r="H137" s="41">
        <f t="shared" si="4"/>
        <v>0</v>
      </c>
      <c r="I137" s="2">
        <v>376.7</v>
      </c>
      <c r="J137" s="2">
        <v>106</v>
      </c>
      <c r="K137" s="2">
        <v>4123.17</v>
      </c>
      <c r="L137" s="2">
        <v>2</v>
      </c>
      <c r="M137" s="2">
        <v>0.53400000000000003</v>
      </c>
      <c r="N137" s="41">
        <f t="shared" si="5"/>
        <v>44035.455600000001</v>
      </c>
    </row>
    <row r="138" spans="1:14">
      <c r="E138" s="2">
        <f>SUM(E3:E137)</f>
        <v>92343</v>
      </c>
      <c r="F138" s="2">
        <v>2</v>
      </c>
      <c r="G138" s="2">
        <v>0.53400000000000003</v>
      </c>
      <c r="H138" s="41">
        <f t="shared" si="4"/>
        <v>986223.24</v>
      </c>
      <c r="K138" s="2">
        <v>55852.37</v>
      </c>
      <c r="L138" s="2">
        <v>2</v>
      </c>
      <c r="M138" s="2">
        <v>0.53400000000000003</v>
      </c>
      <c r="N138" s="41">
        <f t="shared" si="5"/>
        <v>596503.31160000002</v>
      </c>
    </row>
    <row r="141" spans="1:14">
      <c r="H141" s="289">
        <f>H138+N138</f>
        <v>1582726.5515999999</v>
      </c>
      <c r="I141" s="289"/>
      <c r="J141" s="289"/>
      <c r="K141" s="289"/>
      <c r="L141" s="289"/>
      <c r="M141" s="289"/>
      <c r="N141" s="289"/>
    </row>
  </sheetData>
  <mergeCells count="10">
    <mergeCell ref="I1:K1"/>
    <mergeCell ref="H141:N141"/>
    <mergeCell ref="A1:A2"/>
    <mergeCell ref="B1:B2"/>
    <mergeCell ref="F1:F2"/>
    <mergeCell ref="G1:G2"/>
    <mergeCell ref="H1:H2"/>
    <mergeCell ref="L1:L2"/>
    <mergeCell ref="M1:M2"/>
    <mergeCell ref="N1:N2"/>
  </mergeCells>
  <phoneticPr fontId="3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topLeftCell="A22" workbookViewId="0">
      <selection activeCell="C46" sqref="A44:C46"/>
    </sheetView>
  </sheetViews>
  <sheetFormatPr defaultColWidth="9" defaultRowHeight="13.5"/>
  <cols>
    <col min="1" max="1" width="13.875" customWidth="1"/>
    <col min="2" max="2" width="44.5" customWidth="1"/>
    <col min="3" max="3" width="13.375" customWidth="1"/>
    <col min="4" max="4" width="14.5" customWidth="1"/>
    <col min="5" max="5" width="17.5" customWidth="1"/>
    <col min="6" max="7" width="18.5" customWidth="1"/>
    <col min="8" max="8" width="18.5" style="162" customWidth="1"/>
  </cols>
  <sheetData>
    <row r="1" spans="1:8">
      <c r="A1" s="291" t="s">
        <v>30</v>
      </c>
      <c r="B1" s="291" t="s">
        <v>31</v>
      </c>
      <c r="C1" s="291" t="s">
        <v>201</v>
      </c>
      <c r="D1" s="291"/>
      <c r="E1" s="291"/>
      <c r="F1" s="286" t="s">
        <v>163</v>
      </c>
      <c r="G1" s="286" t="s">
        <v>210</v>
      </c>
      <c r="H1" s="290" t="s">
        <v>2</v>
      </c>
    </row>
    <row r="2" spans="1:8" ht="15.75">
      <c r="A2" s="291"/>
      <c r="B2" s="291"/>
      <c r="C2" s="163" t="s">
        <v>211</v>
      </c>
      <c r="D2" s="163" t="s">
        <v>165</v>
      </c>
      <c r="E2" s="163" t="s">
        <v>212</v>
      </c>
      <c r="F2" s="286"/>
      <c r="G2" s="286"/>
      <c r="H2" s="290"/>
    </row>
    <row r="3" spans="1:8">
      <c r="A3" s="164">
        <v>1</v>
      </c>
      <c r="B3" s="164" t="s">
        <v>213</v>
      </c>
      <c r="C3" s="165">
        <v>10.4</v>
      </c>
      <c r="D3" s="165">
        <v>4.4000000000000004</v>
      </c>
      <c r="E3" s="165">
        <f t="shared" ref="E3:E39" si="0">C3*D3</f>
        <v>45.76</v>
      </c>
      <c r="F3" s="165">
        <v>1.25</v>
      </c>
      <c r="G3" s="165">
        <v>330.1</v>
      </c>
      <c r="H3" s="169">
        <f>E3*F3*G3/1000*365</f>
        <v>6891.8278</v>
      </c>
    </row>
    <row r="4" spans="1:8">
      <c r="A4" s="164">
        <v>2</v>
      </c>
      <c r="B4" s="164" t="s">
        <v>214</v>
      </c>
      <c r="C4" s="165">
        <v>33</v>
      </c>
      <c r="D4" s="165">
        <v>2.5</v>
      </c>
      <c r="E4" s="165">
        <f t="shared" si="0"/>
        <v>82.5</v>
      </c>
      <c r="F4" s="165">
        <v>1.25</v>
      </c>
      <c r="G4" s="165">
        <v>330.1</v>
      </c>
      <c r="H4" s="169">
        <f t="shared" ref="H4:H39" si="1">E4*F4*G4/1000*365</f>
        <v>12425.1703125</v>
      </c>
    </row>
    <row r="5" spans="1:8">
      <c r="A5" s="164">
        <v>3</v>
      </c>
      <c r="B5" s="292" t="s">
        <v>215</v>
      </c>
      <c r="C5" s="165">
        <v>10</v>
      </c>
      <c r="D5" s="165">
        <v>2.5</v>
      </c>
      <c r="E5" s="165">
        <f t="shared" si="0"/>
        <v>25</v>
      </c>
      <c r="F5" s="165">
        <v>1.25</v>
      </c>
      <c r="G5" s="165">
        <v>330.1</v>
      </c>
      <c r="H5" s="169">
        <f t="shared" si="1"/>
        <v>3765.203125</v>
      </c>
    </row>
    <row r="6" spans="1:8">
      <c r="A6" s="164">
        <v>4</v>
      </c>
      <c r="B6" s="292"/>
      <c r="C6" s="165">
        <v>12</v>
      </c>
      <c r="D6" s="165">
        <v>2.5</v>
      </c>
      <c r="E6" s="165">
        <f t="shared" si="0"/>
        <v>30</v>
      </c>
      <c r="F6" s="165">
        <v>1.25</v>
      </c>
      <c r="G6" s="165">
        <v>330.1</v>
      </c>
      <c r="H6" s="169">
        <f t="shared" si="1"/>
        <v>4518.2437499999996</v>
      </c>
    </row>
    <row r="7" spans="1:8">
      <c r="A7" s="164">
        <v>5</v>
      </c>
      <c r="B7" s="292"/>
      <c r="C7" s="165">
        <v>32</v>
      </c>
      <c r="D7" s="165">
        <v>2.5</v>
      </c>
      <c r="E7" s="165">
        <f t="shared" si="0"/>
        <v>80</v>
      </c>
      <c r="F7" s="165">
        <v>1.25</v>
      </c>
      <c r="G7" s="165">
        <v>330.1</v>
      </c>
      <c r="H7" s="169">
        <f t="shared" si="1"/>
        <v>12048.65</v>
      </c>
    </row>
    <row r="8" spans="1:8">
      <c r="A8" s="164">
        <v>6</v>
      </c>
      <c r="B8" s="292"/>
      <c r="C8" s="165">
        <v>40</v>
      </c>
      <c r="D8" s="165">
        <v>2.5</v>
      </c>
      <c r="E8" s="165">
        <f t="shared" si="0"/>
        <v>100</v>
      </c>
      <c r="F8" s="165">
        <v>1.25</v>
      </c>
      <c r="G8" s="165">
        <v>330.1</v>
      </c>
      <c r="H8" s="169">
        <f t="shared" si="1"/>
        <v>15060.8125</v>
      </c>
    </row>
    <row r="9" spans="1:8">
      <c r="A9" s="164">
        <v>7</v>
      </c>
      <c r="B9" s="292" t="s">
        <v>216</v>
      </c>
      <c r="C9" s="166">
        <v>95</v>
      </c>
      <c r="D9" s="166">
        <v>4.8</v>
      </c>
      <c r="E9" s="165">
        <f t="shared" si="0"/>
        <v>456</v>
      </c>
      <c r="F9" s="165">
        <v>1.25</v>
      </c>
      <c r="G9" s="165">
        <v>330.1</v>
      </c>
      <c r="H9" s="169">
        <f t="shared" si="1"/>
        <v>68677.304999999993</v>
      </c>
    </row>
    <row r="10" spans="1:8">
      <c r="A10" s="164">
        <v>8</v>
      </c>
      <c r="B10" s="292"/>
      <c r="C10" s="166">
        <v>30</v>
      </c>
      <c r="D10" s="166">
        <v>3</v>
      </c>
      <c r="E10" s="165">
        <f t="shared" si="0"/>
        <v>90</v>
      </c>
      <c r="F10" s="165">
        <v>1.25</v>
      </c>
      <c r="G10" s="165">
        <v>330.1</v>
      </c>
      <c r="H10" s="169">
        <f t="shared" si="1"/>
        <v>13554.731250000001</v>
      </c>
    </row>
    <row r="11" spans="1:8">
      <c r="A11" s="164">
        <v>9</v>
      </c>
      <c r="B11" s="292" t="s">
        <v>217</v>
      </c>
      <c r="C11" s="166">
        <v>41</v>
      </c>
      <c r="D11" s="166">
        <v>4</v>
      </c>
      <c r="E11" s="165">
        <f t="shared" si="0"/>
        <v>164</v>
      </c>
      <c r="F11" s="165">
        <v>1.25</v>
      </c>
      <c r="G11" s="165">
        <v>330.1</v>
      </c>
      <c r="H11" s="169">
        <f t="shared" si="1"/>
        <v>24699.732499999998</v>
      </c>
    </row>
    <row r="12" spans="1:8">
      <c r="A12" s="164">
        <v>10</v>
      </c>
      <c r="B12" s="292"/>
      <c r="C12" s="166">
        <v>40</v>
      </c>
      <c r="D12" s="166">
        <v>6.2</v>
      </c>
      <c r="E12" s="165">
        <f t="shared" si="0"/>
        <v>248</v>
      </c>
      <c r="F12" s="165">
        <v>1.25</v>
      </c>
      <c r="G12" s="165">
        <v>330.1</v>
      </c>
      <c r="H12" s="169">
        <f t="shared" si="1"/>
        <v>37350.815000000002</v>
      </c>
    </row>
    <row r="13" spans="1:8">
      <c r="A13" s="164">
        <v>11</v>
      </c>
      <c r="B13" s="292" t="s">
        <v>218</v>
      </c>
      <c r="C13" s="166">
        <v>14</v>
      </c>
      <c r="D13" s="166">
        <v>6</v>
      </c>
      <c r="E13" s="165">
        <f t="shared" si="0"/>
        <v>84</v>
      </c>
      <c r="F13" s="165">
        <v>1.25</v>
      </c>
      <c r="G13" s="165">
        <v>330.1</v>
      </c>
      <c r="H13" s="169">
        <f t="shared" si="1"/>
        <v>12651.0825</v>
      </c>
    </row>
    <row r="14" spans="1:8">
      <c r="A14" s="164">
        <v>12</v>
      </c>
      <c r="B14" s="292"/>
      <c r="C14" s="166">
        <v>24</v>
      </c>
      <c r="D14" s="166">
        <v>1.5</v>
      </c>
      <c r="E14" s="165">
        <f t="shared" si="0"/>
        <v>36</v>
      </c>
      <c r="F14" s="165">
        <v>1.25</v>
      </c>
      <c r="G14" s="165">
        <v>330.1</v>
      </c>
      <c r="H14" s="169">
        <f t="shared" si="1"/>
        <v>5421.8924999999999</v>
      </c>
    </row>
    <row r="15" spans="1:8">
      <c r="A15" s="164">
        <v>13</v>
      </c>
      <c r="B15" s="166" t="s">
        <v>219</v>
      </c>
      <c r="C15" s="166">
        <v>20</v>
      </c>
      <c r="D15" s="166">
        <v>3</v>
      </c>
      <c r="E15" s="165">
        <f t="shared" si="0"/>
        <v>60</v>
      </c>
      <c r="F15" s="165">
        <v>1.25</v>
      </c>
      <c r="G15" s="165">
        <v>330.1</v>
      </c>
      <c r="H15" s="169">
        <f t="shared" si="1"/>
        <v>9036.4874999999993</v>
      </c>
    </row>
    <row r="16" spans="1:8">
      <c r="A16" s="164">
        <v>14</v>
      </c>
      <c r="B16" s="166" t="s">
        <v>220</v>
      </c>
      <c r="C16" s="166">
        <v>98</v>
      </c>
      <c r="D16" s="166">
        <v>1.5</v>
      </c>
      <c r="E16" s="165">
        <f t="shared" si="0"/>
        <v>147</v>
      </c>
      <c r="F16" s="165">
        <v>1.25</v>
      </c>
      <c r="G16" s="165">
        <v>330.1</v>
      </c>
      <c r="H16" s="169">
        <f t="shared" si="1"/>
        <v>22139.394375</v>
      </c>
    </row>
    <row r="17" spans="1:8">
      <c r="A17" s="164">
        <v>15</v>
      </c>
      <c r="B17" s="166" t="s">
        <v>221</v>
      </c>
      <c r="C17" s="166">
        <v>190</v>
      </c>
      <c r="D17" s="166">
        <v>4</v>
      </c>
      <c r="E17" s="165">
        <f t="shared" si="0"/>
        <v>760</v>
      </c>
      <c r="F17" s="165">
        <v>1.25</v>
      </c>
      <c r="G17" s="165">
        <v>330.1</v>
      </c>
      <c r="H17" s="169">
        <f t="shared" si="1"/>
        <v>114462.175</v>
      </c>
    </row>
    <row r="18" spans="1:8">
      <c r="A18" s="164">
        <v>16</v>
      </c>
      <c r="B18" s="166" t="s">
        <v>222</v>
      </c>
      <c r="C18" s="166">
        <v>80.5</v>
      </c>
      <c r="D18" s="166">
        <v>1.5</v>
      </c>
      <c r="E18" s="165">
        <f t="shared" si="0"/>
        <v>120.75</v>
      </c>
      <c r="F18" s="165">
        <v>1.25</v>
      </c>
      <c r="G18" s="165">
        <v>330.1</v>
      </c>
      <c r="H18" s="169">
        <f t="shared" si="1"/>
        <v>18185.931093750001</v>
      </c>
    </row>
    <row r="19" spans="1:8">
      <c r="A19" s="164">
        <v>17</v>
      </c>
      <c r="B19" s="166" t="s">
        <v>223</v>
      </c>
      <c r="C19" s="166">
        <v>97</v>
      </c>
      <c r="D19" s="166">
        <v>1.5</v>
      </c>
      <c r="E19" s="165">
        <f t="shared" si="0"/>
        <v>145.5</v>
      </c>
      <c r="F19" s="165">
        <v>1.25</v>
      </c>
      <c r="G19" s="165">
        <v>330.1</v>
      </c>
      <c r="H19" s="169">
        <f t="shared" si="1"/>
        <v>21913.482187500002</v>
      </c>
    </row>
    <row r="20" spans="1:8">
      <c r="A20" s="164">
        <v>18</v>
      </c>
      <c r="B20" s="166" t="s">
        <v>224</v>
      </c>
      <c r="C20" s="166">
        <v>20.5</v>
      </c>
      <c r="D20" s="166">
        <v>4.5</v>
      </c>
      <c r="E20" s="165">
        <f t="shared" si="0"/>
        <v>92.25</v>
      </c>
      <c r="F20" s="165">
        <v>1.25</v>
      </c>
      <c r="G20" s="165">
        <v>330.1</v>
      </c>
      <c r="H20" s="169">
        <f t="shared" si="1"/>
        <v>13893.59953125</v>
      </c>
    </row>
    <row r="21" spans="1:8">
      <c r="A21" s="164">
        <v>19</v>
      </c>
      <c r="B21" s="166" t="s">
        <v>225</v>
      </c>
      <c r="C21" s="166">
        <v>20</v>
      </c>
      <c r="D21" s="166">
        <v>3.5</v>
      </c>
      <c r="E21" s="165">
        <f t="shared" si="0"/>
        <v>70</v>
      </c>
      <c r="F21" s="165">
        <v>1.25</v>
      </c>
      <c r="G21" s="165">
        <v>330.1</v>
      </c>
      <c r="H21" s="169">
        <f t="shared" si="1"/>
        <v>10542.56875</v>
      </c>
    </row>
    <row r="22" spans="1:8">
      <c r="A22" s="164">
        <v>20</v>
      </c>
      <c r="B22" s="166" t="s">
        <v>226</v>
      </c>
      <c r="C22" s="166">
        <v>20</v>
      </c>
      <c r="D22" s="166">
        <v>4</v>
      </c>
      <c r="E22" s="165">
        <f t="shared" si="0"/>
        <v>80</v>
      </c>
      <c r="F22" s="165">
        <v>1.25</v>
      </c>
      <c r="G22" s="165">
        <v>330.1</v>
      </c>
      <c r="H22" s="169">
        <f t="shared" si="1"/>
        <v>12048.65</v>
      </c>
    </row>
    <row r="23" spans="1:8">
      <c r="A23" s="164">
        <v>21</v>
      </c>
      <c r="B23" s="166" t="s">
        <v>227</v>
      </c>
      <c r="C23" s="166">
        <v>33</v>
      </c>
      <c r="D23" s="166">
        <v>7</v>
      </c>
      <c r="E23" s="165">
        <f t="shared" si="0"/>
        <v>231</v>
      </c>
      <c r="F23" s="165">
        <v>1.25</v>
      </c>
      <c r="G23" s="165">
        <v>330.1</v>
      </c>
      <c r="H23" s="169">
        <f t="shared" si="1"/>
        <v>34790.476875</v>
      </c>
    </row>
    <row r="24" spans="1:8">
      <c r="A24" s="164">
        <v>22</v>
      </c>
      <c r="B24" s="166" t="s">
        <v>228</v>
      </c>
      <c r="C24" s="166">
        <v>29</v>
      </c>
      <c r="D24" s="166">
        <v>2</v>
      </c>
      <c r="E24" s="165">
        <f t="shared" si="0"/>
        <v>58</v>
      </c>
      <c r="F24" s="165">
        <v>1.25</v>
      </c>
      <c r="G24" s="165">
        <v>330.1</v>
      </c>
      <c r="H24" s="169">
        <f t="shared" si="1"/>
        <v>8735.2712499999998</v>
      </c>
    </row>
    <row r="25" spans="1:8">
      <c r="A25" s="164">
        <v>23</v>
      </c>
      <c r="B25" s="166" t="s">
        <v>229</v>
      </c>
      <c r="C25" s="166">
        <v>222</v>
      </c>
      <c r="D25" s="166">
        <v>2</v>
      </c>
      <c r="E25" s="165">
        <f t="shared" si="0"/>
        <v>444</v>
      </c>
      <c r="F25" s="165">
        <v>1.25</v>
      </c>
      <c r="G25" s="165">
        <v>330.1</v>
      </c>
      <c r="H25" s="169">
        <f t="shared" si="1"/>
        <v>66870.007500000007</v>
      </c>
    </row>
    <row r="26" spans="1:8">
      <c r="A26" s="164">
        <v>24</v>
      </c>
      <c r="B26" s="166" t="s">
        <v>230</v>
      </c>
      <c r="C26" s="166">
        <v>10</v>
      </c>
      <c r="D26" s="166">
        <v>3</v>
      </c>
      <c r="E26" s="165">
        <f t="shared" si="0"/>
        <v>30</v>
      </c>
      <c r="F26" s="165">
        <v>1.25</v>
      </c>
      <c r="G26" s="165">
        <v>330.1</v>
      </c>
      <c r="H26" s="169">
        <f t="shared" si="1"/>
        <v>4518.2437499999996</v>
      </c>
    </row>
    <row r="27" spans="1:8">
      <c r="A27" s="164">
        <v>25</v>
      </c>
      <c r="B27" s="166" t="s">
        <v>231</v>
      </c>
      <c r="C27" s="166">
        <v>12</v>
      </c>
      <c r="D27" s="166">
        <v>4</v>
      </c>
      <c r="E27" s="165">
        <f t="shared" si="0"/>
        <v>48</v>
      </c>
      <c r="F27" s="165">
        <v>1.25</v>
      </c>
      <c r="G27" s="165">
        <v>330.1</v>
      </c>
      <c r="H27" s="169">
        <f t="shared" si="1"/>
        <v>7229.19</v>
      </c>
    </row>
    <row r="28" spans="1:8">
      <c r="A28" s="164">
        <v>26</v>
      </c>
      <c r="B28" s="166" t="s">
        <v>232</v>
      </c>
      <c r="C28" s="166">
        <v>36</v>
      </c>
      <c r="D28" s="166">
        <v>3.5</v>
      </c>
      <c r="E28" s="165">
        <f t="shared" si="0"/>
        <v>126</v>
      </c>
      <c r="F28" s="165">
        <v>1.25</v>
      </c>
      <c r="G28" s="165">
        <v>330.1</v>
      </c>
      <c r="H28" s="169">
        <f t="shared" si="1"/>
        <v>18976.623749999999</v>
      </c>
    </row>
    <row r="29" spans="1:8">
      <c r="A29" s="164">
        <v>27</v>
      </c>
      <c r="B29" s="166" t="s">
        <v>233</v>
      </c>
      <c r="C29" s="166">
        <v>36</v>
      </c>
      <c r="D29" s="166">
        <v>4</v>
      </c>
      <c r="E29" s="165">
        <f t="shared" si="0"/>
        <v>144</v>
      </c>
      <c r="F29" s="165">
        <v>1.25</v>
      </c>
      <c r="G29" s="165">
        <v>330.1</v>
      </c>
      <c r="H29" s="169">
        <f t="shared" si="1"/>
        <v>21687.57</v>
      </c>
    </row>
    <row r="30" spans="1:8">
      <c r="A30" s="167">
        <v>28</v>
      </c>
      <c r="B30" s="166" t="s">
        <v>234</v>
      </c>
      <c r="C30" s="166">
        <v>92</v>
      </c>
      <c r="D30" s="166">
        <v>5.5</v>
      </c>
      <c r="E30" s="165">
        <f t="shared" si="0"/>
        <v>506</v>
      </c>
      <c r="F30" s="165">
        <v>1.25</v>
      </c>
      <c r="G30" s="165">
        <v>330.1</v>
      </c>
      <c r="H30" s="169">
        <f t="shared" si="1"/>
        <v>76207.711249999993</v>
      </c>
    </row>
    <row r="31" spans="1:8">
      <c r="A31" s="164">
        <v>29</v>
      </c>
      <c r="B31" s="166" t="s">
        <v>235</v>
      </c>
      <c r="C31" s="166">
        <v>94</v>
      </c>
      <c r="D31" s="166">
        <v>7</v>
      </c>
      <c r="E31" s="165">
        <f t="shared" si="0"/>
        <v>658</v>
      </c>
      <c r="F31" s="165">
        <v>1.25</v>
      </c>
      <c r="G31" s="165">
        <v>330.1</v>
      </c>
      <c r="H31" s="169">
        <f t="shared" si="1"/>
        <v>99100.146250000005</v>
      </c>
    </row>
    <row r="32" spans="1:8">
      <c r="A32" s="164">
        <v>30</v>
      </c>
      <c r="B32" s="166" t="s">
        <v>236</v>
      </c>
      <c r="C32" s="166">
        <v>220</v>
      </c>
      <c r="D32" s="166">
        <v>4</v>
      </c>
      <c r="E32" s="165">
        <f t="shared" si="0"/>
        <v>880</v>
      </c>
      <c r="F32" s="165">
        <v>1.25</v>
      </c>
      <c r="G32" s="165">
        <v>330.1</v>
      </c>
      <c r="H32" s="169">
        <f t="shared" si="1"/>
        <v>132535.15</v>
      </c>
    </row>
    <row r="33" spans="1:8">
      <c r="A33" s="164">
        <v>31</v>
      </c>
      <c r="B33" s="166" t="s">
        <v>237</v>
      </c>
      <c r="C33" s="166">
        <f>9*15</f>
        <v>135</v>
      </c>
      <c r="D33" s="166">
        <v>2</v>
      </c>
      <c r="E33" s="165">
        <f t="shared" si="0"/>
        <v>270</v>
      </c>
      <c r="F33" s="165">
        <v>1.25</v>
      </c>
      <c r="G33" s="165">
        <v>330.1</v>
      </c>
      <c r="H33" s="169">
        <f t="shared" si="1"/>
        <v>40664.193749999999</v>
      </c>
    </row>
    <row r="34" spans="1:8">
      <c r="A34" s="164">
        <v>32</v>
      </c>
      <c r="B34" s="166" t="s">
        <v>238</v>
      </c>
      <c r="C34" s="166">
        <v>112</v>
      </c>
      <c r="D34" s="166">
        <v>5</v>
      </c>
      <c r="E34" s="165">
        <f t="shared" si="0"/>
        <v>560</v>
      </c>
      <c r="F34" s="165">
        <v>1.25</v>
      </c>
      <c r="G34" s="165">
        <v>330.1</v>
      </c>
      <c r="H34" s="169">
        <f t="shared" si="1"/>
        <v>84340.55</v>
      </c>
    </row>
    <row r="35" spans="1:8">
      <c r="A35" s="164">
        <v>33</v>
      </c>
      <c r="B35" s="166" t="s">
        <v>239</v>
      </c>
      <c r="C35" s="166">
        <v>42</v>
      </c>
      <c r="D35" s="166">
        <v>1.5</v>
      </c>
      <c r="E35" s="165">
        <f t="shared" si="0"/>
        <v>63</v>
      </c>
      <c r="F35" s="165">
        <v>1.25</v>
      </c>
      <c r="G35" s="165">
        <v>330.1</v>
      </c>
      <c r="H35" s="169">
        <f t="shared" si="1"/>
        <v>9488.3118749999994</v>
      </c>
    </row>
    <row r="36" spans="1:8">
      <c r="A36" s="164">
        <v>34</v>
      </c>
      <c r="B36" s="166" t="s">
        <v>240</v>
      </c>
      <c r="C36" s="166">
        <v>52</v>
      </c>
      <c r="D36" s="166">
        <v>4</v>
      </c>
      <c r="E36" s="165">
        <f t="shared" si="0"/>
        <v>208</v>
      </c>
      <c r="F36" s="165">
        <v>1.25</v>
      </c>
      <c r="G36" s="165">
        <v>330.1</v>
      </c>
      <c r="H36" s="169">
        <f t="shared" si="1"/>
        <v>31326.49</v>
      </c>
    </row>
    <row r="37" spans="1:8">
      <c r="A37" s="164">
        <v>35</v>
      </c>
      <c r="B37" s="166" t="s">
        <v>241</v>
      </c>
      <c r="C37" s="166">
        <v>260</v>
      </c>
      <c r="D37" s="166">
        <v>2</v>
      </c>
      <c r="E37" s="165">
        <f t="shared" si="0"/>
        <v>520</v>
      </c>
      <c r="F37" s="165">
        <v>1.25</v>
      </c>
      <c r="G37" s="165">
        <v>330.1</v>
      </c>
      <c r="H37" s="169">
        <f t="shared" si="1"/>
        <v>78316.225000000006</v>
      </c>
    </row>
    <row r="38" spans="1:8">
      <c r="A38" s="164">
        <v>36</v>
      </c>
      <c r="B38" s="166" t="s">
        <v>242</v>
      </c>
      <c r="C38" s="166">
        <v>60</v>
      </c>
      <c r="D38" s="166">
        <v>2</v>
      </c>
      <c r="E38" s="165">
        <f t="shared" si="0"/>
        <v>120</v>
      </c>
      <c r="F38" s="165">
        <v>1.25</v>
      </c>
      <c r="G38" s="165">
        <v>330.1</v>
      </c>
      <c r="H38" s="169">
        <f t="shared" si="1"/>
        <v>18072.974999999999</v>
      </c>
    </row>
    <row r="39" spans="1:8">
      <c r="A39" s="164">
        <v>37</v>
      </c>
      <c r="B39" s="166" t="s">
        <v>243</v>
      </c>
      <c r="C39" s="166">
        <v>25</v>
      </c>
      <c r="D39" s="166">
        <v>2</v>
      </c>
      <c r="E39" s="165">
        <f t="shared" si="0"/>
        <v>50</v>
      </c>
      <c r="F39" s="165">
        <v>1.25</v>
      </c>
      <c r="G39" s="165">
        <v>330.1</v>
      </c>
      <c r="H39" s="169">
        <f t="shared" si="1"/>
        <v>7530.40625</v>
      </c>
    </row>
    <row r="40" spans="1:8" s="113" customFormat="1">
      <c r="B40" s="113" t="s">
        <v>28</v>
      </c>
      <c r="C40" s="113">
        <f>SUM(C3:C39)</f>
        <v>2397.4</v>
      </c>
      <c r="D40" s="113">
        <f>SUM(D3:D39)</f>
        <v>126.4</v>
      </c>
      <c r="E40" s="113">
        <f>SUM(E3:E39)</f>
        <v>7832.76</v>
      </c>
      <c r="H40" s="170">
        <f>SUM(H3:H39)</f>
        <v>1179677.297175</v>
      </c>
    </row>
    <row r="43" spans="1:8">
      <c r="A43" s="168" t="s">
        <v>244</v>
      </c>
      <c r="B43" s="2" t="s">
        <v>245</v>
      </c>
      <c r="C43" s="2"/>
      <c r="D43" s="2"/>
      <c r="E43" s="2"/>
      <c r="F43" s="2"/>
      <c r="G43" s="2"/>
      <c r="H43" s="41"/>
    </row>
    <row r="44" spans="1:8">
      <c r="A44" s="168" t="s">
        <v>246</v>
      </c>
      <c r="B44" s="2" t="s">
        <v>247</v>
      </c>
      <c r="C44" s="2"/>
      <c r="D44" s="2"/>
      <c r="E44" s="2"/>
      <c r="F44" s="2"/>
      <c r="G44" s="2"/>
      <c r="H44" s="41"/>
    </row>
    <row r="45" spans="1:8">
      <c r="A45" s="168" t="s">
        <v>28</v>
      </c>
      <c r="B45" s="2" t="s">
        <v>248</v>
      </c>
      <c r="C45" s="2"/>
      <c r="D45" s="2"/>
      <c r="E45" s="2"/>
      <c r="F45" s="2"/>
      <c r="G45" s="2"/>
      <c r="H45" s="41"/>
    </row>
  </sheetData>
  <mergeCells count="10">
    <mergeCell ref="B11:B12"/>
    <mergeCell ref="B13:B14"/>
    <mergeCell ref="F1:F2"/>
    <mergeCell ref="G1:G2"/>
    <mergeCell ref="H1:H2"/>
    <mergeCell ref="C1:E1"/>
    <mergeCell ref="A1:A2"/>
    <mergeCell ref="B1:B2"/>
    <mergeCell ref="B5:B8"/>
    <mergeCell ref="B9:B10"/>
  </mergeCells>
  <phoneticPr fontId="35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8"/>
  <sheetViews>
    <sheetView topLeftCell="A124" workbookViewId="0">
      <selection activeCell="D16" sqref="D16"/>
    </sheetView>
  </sheetViews>
  <sheetFormatPr defaultColWidth="9" defaultRowHeight="13.5"/>
  <cols>
    <col min="2" max="2" width="26.125" customWidth="1"/>
    <col min="3" max="5" width="20.75" style="2" customWidth="1"/>
  </cols>
  <sheetData>
    <row r="1" spans="1:5">
      <c r="A1" s="293" t="s">
        <v>31</v>
      </c>
      <c r="B1" s="293" t="s">
        <v>32</v>
      </c>
      <c r="C1" s="2" t="s">
        <v>249</v>
      </c>
    </row>
    <row r="2" spans="1:5">
      <c r="A2" s="293"/>
      <c r="B2" s="293"/>
      <c r="C2" s="2" t="s">
        <v>34</v>
      </c>
      <c r="D2" s="2" t="s">
        <v>250</v>
      </c>
      <c r="E2" s="2" t="s">
        <v>166</v>
      </c>
    </row>
    <row r="3" spans="1:5">
      <c r="A3" s="2" t="s">
        <v>35</v>
      </c>
      <c r="B3" s="2" t="s">
        <v>36</v>
      </c>
      <c r="C3" s="2">
        <v>7.57</v>
      </c>
      <c r="D3" s="2" t="s">
        <v>204</v>
      </c>
      <c r="E3" s="2">
        <v>52990</v>
      </c>
    </row>
    <row r="4" spans="1:5">
      <c r="A4" s="2"/>
      <c r="B4" s="2"/>
    </row>
    <row r="5" spans="1:5">
      <c r="A5" s="2"/>
      <c r="B5" s="2"/>
    </row>
    <row r="6" spans="1:5">
      <c r="A6" s="2"/>
      <c r="B6" s="2"/>
    </row>
    <row r="7" spans="1:5">
      <c r="A7" s="2"/>
      <c r="B7" s="2"/>
    </row>
    <row r="8" spans="1:5">
      <c r="A8" s="2"/>
      <c r="B8" s="2"/>
    </row>
    <row r="9" spans="1:5">
      <c r="A9" s="2"/>
      <c r="B9" s="2"/>
    </row>
    <row r="10" spans="1:5">
      <c r="A10" s="2"/>
      <c r="B10" s="2"/>
    </row>
    <row r="11" spans="1:5">
      <c r="A11" s="2"/>
      <c r="B11" s="2"/>
    </row>
    <row r="12" spans="1:5">
      <c r="A12" s="2" t="s">
        <v>37</v>
      </c>
      <c r="B12" s="2" t="s">
        <v>38</v>
      </c>
      <c r="C12" s="2">
        <v>0.16</v>
      </c>
      <c r="D12" s="2" t="s">
        <v>251</v>
      </c>
      <c r="E12" s="2">
        <v>576</v>
      </c>
    </row>
    <row r="13" spans="1:5">
      <c r="A13" s="2" t="s">
        <v>39</v>
      </c>
      <c r="B13" s="2" t="s">
        <v>40</v>
      </c>
      <c r="C13" s="2">
        <v>0.79</v>
      </c>
      <c r="D13" s="2" t="s">
        <v>251</v>
      </c>
      <c r="E13" s="2">
        <v>2844</v>
      </c>
    </row>
    <row r="14" spans="1:5">
      <c r="A14" s="2" t="s">
        <v>39</v>
      </c>
      <c r="B14" s="2" t="s">
        <v>41</v>
      </c>
      <c r="C14" s="2">
        <v>0.22</v>
      </c>
      <c r="D14" s="2" t="s">
        <v>252</v>
      </c>
      <c r="E14" s="2">
        <v>924</v>
      </c>
    </row>
    <row r="15" spans="1:5">
      <c r="A15" s="2" t="s">
        <v>42</v>
      </c>
      <c r="B15" s="2" t="s">
        <v>43</v>
      </c>
      <c r="C15" s="2">
        <v>0.33</v>
      </c>
      <c r="D15" s="2" t="s">
        <v>253</v>
      </c>
      <c r="E15" s="2">
        <v>990</v>
      </c>
    </row>
    <row r="16" spans="1:5">
      <c r="A16" s="2"/>
      <c r="B16" s="2" t="s">
        <v>44</v>
      </c>
      <c r="C16" s="2">
        <v>0.2</v>
      </c>
      <c r="D16" s="2" t="s">
        <v>253</v>
      </c>
      <c r="E16" s="2">
        <v>600</v>
      </c>
    </row>
    <row r="17" spans="1:5">
      <c r="A17" s="2" t="s">
        <v>42</v>
      </c>
      <c r="B17" s="2" t="s">
        <v>45</v>
      </c>
    </row>
    <row r="18" spans="1:5">
      <c r="A18" s="2" t="s">
        <v>46</v>
      </c>
      <c r="B18" s="2" t="s">
        <v>47</v>
      </c>
      <c r="C18" s="2">
        <v>0.36</v>
      </c>
      <c r="D18" s="2" t="s">
        <v>253</v>
      </c>
      <c r="E18" s="2">
        <v>1080</v>
      </c>
    </row>
    <row r="19" spans="1:5">
      <c r="A19" s="2"/>
      <c r="B19" s="2" t="s">
        <v>48</v>
      </c>
      <c r="C19" s="2">
        <v>0.13</v>
      </c>
      <c r="D19" s="2" t="s">
        <v>253</v>
      </c>
      <c r="E19" s="2">
        <v>390</v>
      </c>
    </row>
    <row r="20" spans="1:5">
      <c r="A20" s="2" t="s">
        <v>49</v>
      </c>
      <c r="B20" s="2" t="s">
        <v>50</v>
      </c>
      <c r="E20" s="2">
        <v>0</v>
      </c>
    </row>
    <row r="21" spans="1:5">
      <c r="A21" s="2"/>
      <c r="B21" s="2" t="s">
        <v>51</v>
      </c>
      <c r="E21" s="2">
        <v>0</v>
      </c>
    </row>
    <row r="22" spans="1:5">
      <c r="A22" s="2" t="s">
        <v>52</v>
      </c>
      <c r="B22" s="2" t="s">
        <v>53</v>
      </c>
    </row>
    <row r="23" spans="1:5">
      <c r="A23" s="2"/>
      <c r="B23" s="2"/>
    </row>
    <row r="24" spans="1:5">
      <c r="A24" s="2" t="s">
        <v>54</v>
      </c>
      <c r="B24" s="2" t="s">
        <v>55</v>
      </c>
    </row>
    <row r="25" spans="1:5">
      <c r="A25" s="2" t="s">
        <v>56</v>
      </c>
      <c r="B25" s="2" t="s">
        <v>57</v>
      </c>
    </row>
    <row r="26" spans="1:5">
      <c r="A26" s="2" t="s">
        <v>58</v>
      </c>
      <c r="B26" s="2" t="s">
        <v>59</v>
      </c>
    </row>
    <row r="27" spans="1:5">
      <c r="A27" s="2"/>
      <c r="B27" s="2"/>
    </row>
    <row r="28" spans="1:5">
      <c r="A28" s="2" t="s">
        <v>60</v>
      </c>
      <c r="B28" s="2" t="s">
        <v>61</v>
      </c>
      <c r="C28" s="2">
        <v>0.69</v>
      </c>
      <c r="D28" s="2" t="s">
        <v>253</v>
      </c>
      <c r="E28" s="2">
        <v>2070</v>
      </c>
    </row>
    <row r="29" spans="1:5">
      <c r="A29" s="2" t="s">
        <v>62</v>
      </c>
      <c r="B29" s="2" t="s">
        <v>63</v>
      </c>
      <c r="E29" s="2">
        <v>0</v>
      </c>
    </row>
    <row r="30" spans="1:5">
      <c r="A30" s="2"/>
      <c r="B30" s="2"/>
      <c r="E30" s="2">
        <v>0</v>
      </c>
    </row>
    <row r="31" spans="1:5">
      <c r="A31" s="2" t="s">
        <v>64</v>
      </c>
      <c r="B31" s="2"/>
      <c r="E31" s="2">
        <v>0</v>
      </c>
    </row>
    <row r="32" spans="1:5">
      <c r="A32" s="2"/>
      <c r="B32" s="2"/>
      <c r="E32" s="2">
        <v>0</v>
      </c>
    </row>
    <row r="33" spans="1:5">
      <c r="A33" s="2" t="s">
        <v>65</v>
      </c>
      <c r="B33" s="2" t="s">
        <v>66</v>
      </c>
      <c r="E33" s="2">
        <v>0</v>
      </c>
    </row>
    <row r="34" spans="1:5">
      <c r="A34" s="2"/>
      <c r="B34" s="2"/>
      <c r="E34" s="2">
        <v>0</v>
      </c>
    </row>
    <row r="35" spans="1:5">
      <c r="A35" s="2" t="s">
        <v>67</v>
      </c>
      <c r="B35" s="2" t="s">
        <v>68</v>
      </c>
      <c r="E35" s="2">
        <v>0</v>
      </c>
    </row>
    <row r="36" spans="1:5">
      <c r="A36" s="2"/>
      <c r="B36" s="2"/>
      <c r="E36" s="2">
        <v>0</v>
      </c>
    </row>
    <row r="37" spans="1:5">
      <c r="A37" s="2" t="s">
        <v>69</v>
      </c>
      <c r="B37" s="2" t="s">
        <v>70</v>
      </c>
      <c r="E37" s="2">
        <v>0</v>
      </c>
    </row>
    <row r="38" spans="1:5">
      <c r="A38" s="2"/>
      <c r="B38" s="2"/>
      <c r="E38" s="2">
        <v>0</v>
      </c>
    </row>
    <row r="39" spans="1:5">
      <c r="A39" s="2"/>
      <c r="B39" s="2"/>
      <c r="E39" s="2">
        <v>0</v>
      </c>
    </row>
    <row r="40" spans="1:5">
      <c r="A40" s="2" t="s">
        <v>71</v>
      </c>
      <c r="B40" s="2" t="s">
        <v>72</v>
      </c>
      <c r="C40" s="2">
        <v>0.2</v>
      </c>
      <c r="D40" s="2" t="s">
        <v>254</v>
      </c>
      <c r="E40" s="2">
        <v>200</v>
      </c>
    </row>
    <row r="41" spans="1:5">
      <c r="A41" s="2" t="s">
        <v>73</v>
      </c>
      <c r="B41" s="2" t="s">
        <v>74</v>
      </c>
      <c r="C41" s="2">
        <v>0.2</v>
      </c>
      <c r="D41" s="2" t="s">
        <v>254</v>
      </c>
      <c r="E41" s="2">
        <v>200</v>
      </c>
    </row>
    <row r="42" spans="1:5">
      <c r="A42" s="2" t="s">
        <v>75</v>
      </c>
      <c r="B42" s="2" t="s">
        <v>76</v>
      </c>
      <c r="C42" s="2">
        <v>0.47</v>
      </c>
      <c r="D42" s="2" t="s">
        <v>255</v>
      </c>
      <c r="E42" s="2">
        <v>2162</v>
      </c>
    </row>
    <row r="43" spans="1:5">
      <c r="A43" s="2" t="s">
        <v>77</v>
      </c>
      <c r="B43" s="2" t="s">
        <v>78</v>
      </c>
      <c r="C43" s="2">
        <v>0.2</v>
      </c>
      <c r="D43" s="2">
        <v>1.5</v>
      </c>
      <c r="E43" s="2">
        <v>300</v>
      </c>
    </row>
    <row r="44" spans="1:5">
      <c r="A44" s="2"/>
      <c r="B44" s="2" t="s">
        <v>79</v>
      </c>
      <c r="C44" s="2">
        <v>0.34</v>
      </c>
      <c r="D44" s="2" t="s">
        <v>253</v>
      </c>
      <c r="E44" s="2">
        <v>1020</v>
      </c>
    </row>
    <row r="45" spans="1:5">
      <c r="A45" s="2" t="s">
        <v>80</v>
      </c>
      <c r="B45" s="2" t="s">
        <v>81</v>
      </c>
      <c r="C45" s="2">
        <v>0.4</v>
      </c>
      <c r="D45" s="2" t="s">
        <v>256</v>
      </c>
      <c r="E45" s="2">
        <v>800</v>
      </c>
    </row>
    <row r="46" spans="1:5">
      <c r="A46" s="2" t="s">
        <v>82</v>
      </c>
      <c r="B46" s="2" t="s">
        <v>61</v>
      </c>
      <c r="C46" s="2">
        <v>0.66</v>
      </c>
      <c r="D46" s="2" t="s">
        <v>257</v>
      </c>
      <c r="E46" s="2">
        <v>2310</v>
      </c>
    </row>
    <row r="47" spans="1:5">
      <c r="A47" s="2" t="s">
        <v>83</v>
      </c>
      <c r="B47" s="2" t="s">
        <v>84</v>
      </c>
      <c r="C47" s="2">
        <v>0.14000000000000001</v>
      </c>
      <c r="D47" s="2" t="s">
        <v>253</v>
      </c>
      <c r="E47" s="2">
        <v>420</v>
      </c>
    </row>
    <row r="48" spans="1:5">
      <c r="A48" s="2" t="s">
        <v>85</v>
      </c>
      <c r="B48" s="2" t="s">
        <v>86</v>
      </c>
      <c r="C48" s="2">
        <v>0.7</v>
      </c>
      <c r="D48" s="2" t="s">
        <v>253</v>
      </c>
      <c r="E48" s="2">
        <v>2100</v>
      </c>
    </row>
    <row r="49" spans="1:5">
      <c r="A49" s="2" t="s">
        <v>87</v>
      </c>
      <c r="B49" s="2"/>
      <c r="E49" s="2">
        <v>0</v>
      </c>
    </row>
    <row r="50" spans="1:5">
      <c r="A50" s="2"/>
      <c r="B50" s="2"/>
      <c r="E50" s="2">
        <v>0</v>
      </c>
    </row>
    <row r="51" spans="1:5">
      <c r="A51" s="2"/>
      <c r="B51" s="2" t="s">
        <v>88</v>
      </c>
      <c r="E51" s="2">
        <v>0</v>
      </c>
    </row>
    <row r="52" spans="1:5">
      <c r="A52" s="2" t="s">
        <v>89</v>
      </c>
      <c r="B52" s="2" t="s">
        <v>90</v>
      </c>
    </row>
    <row r="53" spans="1:5">
      <c r="A53" s="2" t="s">
        <v>91</v>
      </c>
      <c r="B53" s="2" t="s">
        <v>92</v>
      </c>
    </row>
    <row r="54" spans="1:5">
      <c r="A54" s="2" t="s">
        <v>93</v>
      </c>
      <c r="B54" s="2" t="s">
        <v>94</v>
      </c>
    </row>
    <row r="55" spans="1:5">
      <c r="A55" s="2" t="s">
        <v>95</v>
      </c>
      <c r="B55" s="2" t="s">
        <v>41</v>
      </c>
      <c r="C55" s="2">
        <v>0.34</v>
      </c>
      <c r="D55" s="2" t="s">
        <v>258</v>
      </c>
      <c r="E55" s="2">
        <v>1700</v>
      </c>
    </row>
    <row r="56" spans="1:5">
      <c r="A56" s="2" t="s">
        <v>96</v>
      </c>
      <c r="B56" s="2" t="s">
        <v>41</v>
      </c>
      <c r="C56" s="2">
        <v>0.25</v>
      </c>
      <c r="D56" s="2" t="s">
        <v>259</v>
      </c>
      <c r="E56" s="2">
        <v>950</v>
      </c>
    </row>
    <row r="57" spans="1:5">
      <c r="A57" s="2" t="s">
        <v>97</v>
      </c>
      <c r="B57" s="2" t="s">
        <v>98</v>
      </c>
      <c r="C57" s="2">
        <v>0.39</v>
      </c>
      <c r="D57" s="2" t="s">
        <v>260</v>
      </c>
      <c r="E57" s="2">
        <v>2574</v>
      </c>
    </row>
    <row r="58" spans="1:5">
      <c r="A58" s="2" t="s">
        <v>99</v>
      </c>
      <c r="B58" s="2" t="s">
        <v>100</v>
      </c>
      <c r="C58" s="2">
        <v>0.61</v>
      </c>
      <c r="D58" s="2" t="s">
        <v>255</v>
      </c>
      <c r="E58" s="2">
        <v>2806</v>
      </c>
    </row>
    <row r="59" spans="1:5">
      <c r="A59" s="2" t="s">
        <v>101</v>
      </c>
      <c r="B59" s="2" t="s">
        <v>98</v>
      </c>
      <c r="C59" s="2">
        <v>0.37</v>
      </c>
      <c r="D59" s="2" t="s">
        <v>261</v>
      </c>
      <c r="E59" s="2">
        <v>2368</v>
      </c>
    </row>
    <row r="60" spans="1:5">
      <c r="A60" s="2" t="s">
        <v>102</v>
      </c>
      <c r="B60" s="2" t="s">
        <v>103</v>
      </c>
      <c r="C60" s="2">
        <v>0.35</v>
      </c>
      <c r="D60" s="2" t="s">
        <v>262</v>
      </c>
      <c r="E60" s="2">
        <v>2100</v>
      </c>
    </row>
    <row r="61" spans="1:5">
      <c r="A61" s="2" t="s">
        <v>104</v>
      </c>
      <c r="B61" s="2" t="s">
        <v>105</v>
      </c>
      <c r="C61" s="2">
        <v>0.6</v>
      </c>
      <c r="D61" s="2" t="s">
        <v>207</v>
      </c>
      <c r="E61" s="2">
        <v>4800</v>
      </c>
    </row>
    <row r="62" spans="1:5">
      <c r="A62" s="2" t="s">
        <v>106</v>
      </c>
      <c r="B62" s="2" t="s">
        <v>107</v>
      </c>
      <c r="C62" s="2">
        <v>1</v>
      </c>
      <c r="D62" s="2" t="s">
        <v>263</v>
      </c>
      <c r="E62" s="2">
        <v>5800</v>
      </c>
    </row>
    <row r="63" spans="1:5">
      <c r="A63" s="2" t="s">
        <v>108</v>
      </c>
      <c r="B63" s="2" t="s">
        <v>109</v>
      </c>
    </row>
    <row r="64" spans="1:5">
      <c r="A64" s="2" t="s">
        <v>110</v>
      </c>
      <c r="B64" s="2" t="s">
        <v>111</v>
      </c>
      <c r="C64" s="2">
        <v>1.2</v>
      </c>
      <c r="D64" s="2" t="s">
        <v>208</v>
      </c>
      <c r="E64" s="2">
        <v>4800</v>
      </c>
    </row>
    <row r="65" spans="1:5">
      <c r="A65" s="2" t="s">
        <v>112</v>
      </c>
      <c r="B65" s="2" t="s">
        <v>113</v>
      </c>
      <c r="C65" s="2">
        <v>1.3</v>
      </c>
      <c r="D65" s="2" t="s">
        <v>264</v>
      </c>
      <c r="E65" s="2">
        <v>18200</v>
      </c>
    </row>
    <row r="66" spans="1:5">
      <c r="A66" s="2" t="s">
        <v>114</v>
      </c>
      <c r="B66" s="2" t="s">
        <v>115</v>
      </c>
      <c r="C66" s="2">
        <v>0.5</v>
      </c>
      <c r="D66" s="2" t="s">
        <v>265</v>
      </c>
      <c r="E66" s="2">
        <v>12000</v>
      </c>
    </row>
    <row r="67" spans="1:5">
      <c r="A67" s="2" t="s">
        <v>116</v>
      </c>
      <c r="B67" s="2" t="s">
        <v>117</v>
      </c>
      <c r="C67" s="2">
        <v>1.1000000000000001</v>
      </c>
      <c r="D67" s="2" t="s">
        <v>253</v>
      </c>
      <c r="E67" s="2">
        <v>3300</v>
      </c>
    </row>
    <row r="68" spans="1:5">
      <c r="A68" s="2" t="s">
        <v>118</v>
      </c>
      <c r="B68" s="2" t="s">
        <v>119</v>
      </c>
      <c r="C68" s="2">
        <v>3</v>
      </c>
      <c r="D68" s="2">
        <v>21</v>
      </c>
      <c r="E68" s="2">
        <v>63000</v>
      </c>
    </row>
    <row r="69" spans="1:5">
      <c r="A69" s="2" t="s">
        <v>120</v>
      </c>
      <c r="B69" s="2" t="s">
        <v>121</v>
      </c>
      <c r="E69" s="2">
        <v>0</v>
      </c>
    </row>
    <row r="70" spans="1:5">
      <c r="A70" s="2" t="s">
        <v>122</v>
      </c>
      <c r="B70" s="2"/>
      <c r="E70" s="2">
        <v>1000</v>
      </c>
    </row>
    <row r="71" spans="1:5">
      <c r="A71" s="2" t="s">
        <v>123</v>
      </c>
      <c r="B71" s="2" t="s">
        <v>124</v>
      </c>
      <c r="E71" s="2">
        <v>0</v>
      </c>
    </row>
    <row r="72" spans="1:5">
      <c r="A72" s="2"/>
      <c r="B72" s="2"/>
      <c r="E72" s="2">
        <v>0</v>
      </c>
    </row>
    <row r="73" spans="1:5">
      <c r="A73" s="2" t="s">
        <v>125</v>
      </c>
      <c r="B73" s="2"/>
      <c r="E73" s="2">
        <v>0</v>
      </c>
    </row>
    <row r="74" spans="1:5">
      <c r="A74" s="2"/>
      <c r="B74" s="2"/>
      <c r="E74" s="2">
        <v>0</v>
      </c>
    </row>
    <row r="75" spans="1:5">
      <c r="A75" s="2"/>
      <c r="B75" s="2"/>
      <c r="E75" s="2">
        <v>0</v>
      </c>
    </row>
    <row r="76" spans="1:5">
      <c r="A76" s="2"/>
      <c r="B76" s="2"/>
      <c r="E76" s="2">
        <v>0</v>
      </c>
    </row>
    <row r="77" spans="1:5">
      <c r="A77" s="2" t="s">
        <v>126</v>
      </c>
      <c r="B77" s="2" t="s">
        <v>127</v>
      </c>
      <c r="E77" s="2">
        <v>0</v>
      </c>
    </row>
    <row r="78" spans="1:5">
      <c r="A78" s="2"/>
      <c r="B78" s="2"/>
      <c r="E78" s="2">
        <v>0</v>
      </c>
    </row>
    <row r="79" spans="1:5">
      <c r="A79" s="2"/>
      <c r="B79" s="2" t="s">
        <v>128</v>
      </c>
      <c r="E79" s="2">
        <v>0</v>
      </c>
    </row>
    <row r="80" spans="1:5">
      <c r="A80" s="2"/>
      <c r="B80" s="2"/>
      <c r="E80" s="2">
        <v>0</v>
      </c>
    </row>
    <row r="81" spans="1:5">
      <c r="A81" s="2"/>
      <c r="B81" s="2"/>
      <c r="E81" s="2">
        <v>0</v>
      </c>
    </row>
    <row r="82" spans="1:5">
      <c r="A82" s="2"/>
      <c r="B82" s="2" t="s">
        <v>129</v>
      </c>
      <c r="E82" s="2">
        <v>0</v>
      </c>
    </row>
    <row r="83" spans="1:5">
      <c r="A83" s="2"/>
      <c r="B83" s="2" t="s">
        <v>130</v>
      </c>
      <c r="E83" s="2">
        <v>0</v>
      </c>
    </row>
    <row r="84" spans="1:5">
      <c r="A84" s="2"/>
      <c r="B84" s="2"/>
      <c r="E84" s="2">
        <v>0</v>
      </c>
    </row>
    <row r="85" spans="1:5">
      <c r="A85" s="2"/>
      <c r="B85" s="2"/>
      <c r="E85" s="2">
        <v>0</v>
      </c>
    </row>
    <row r="86" spans="1:5">
      <c r="A86" s="2" t="s">
        <v>131</v>
      </c>
      <c r="B86" s="2"/>
      <c r="E86" s="2">
        <v>0</v>
      </c>
    </row>
    <row r="87" spans="1:5">
      <c r="A87" s="2"/>
      <c r="B87" s="2"/>
      <c r="E87" s="2">
        <v>0</v>
      </c>
    </row>
    <row r="88" spans="1:5">
      <c r="A88" s="2" t="s">
        <v>132</v>
      </c>
      <c r="B88" s="2"/>
      <c r="C88" s="2">
        <v>75</v>
      </c>
      <c r="D88" s="2">
        <v>3.1</v>
      </c>
      <c r="E88" s="2">
        <v>232.5</v>
      </c>
    </row>
    <row r="89" spans="1:5">
      <c r="A89" s="2"/>
      <c r="B89" s="2"/>
      <c r="E89" s="2">
        <v>0</v>
      </c>
    </row>
    <row r="90" spans="1:5">
      <c r="A90" s="2"/>
      <c r="B90" s="2"/>
      <c r="E90" s="2">
        <v>0</v>
      </c>
    </row>
    <row r="91" spans="1:5">
      <c r="A91" s="2"/>
      <c r="B91" s="2"/>
      <c r="E91" s="2">
        <v>0</v>
      </c>
    </row>
    <row r="92" spans="1:5">
      <c r="A92" s="2"/>
      <c r="B92" s="2"/>
      <c r="E92" s="2">
        <v>0</v>
      </c>
    </row>
    <row r="93" spans="1:5">
      <c r="A93" s="2"/>
      <c r="B93" s="2"/>
      <c r="E93" s="2">
        <v>0</v>
      </c>
    </row>
    <row r="94" spans="1:5">
      <c r="A94" s="2"/>
      <c r="B94" s="2"/>
      <c r="E94" s="2">
        <v>0</v>
      </c>
    </row>
    <row r="95" spans="1:5">
      <c r="A95" s="2" t="s">
        <v>133</v>
      </c>
      <c r="B95" s="2" t="s">
        <v>134</v>
      </c>
      <c r="E95" s="2">
        <v>0</v>
      </c>
    </row>
    <row r="96" spans="1:5">
      <c r="A96" s="2" t="s">
        <v>135</v>
      </c>
      <c r="B96" s="2"/>
      <c r="E96" s="2">
        <v>0</v>
      </c>
    </row>
    <row r="97" spans="1:5">
      <c r="A97" s="2"/>
      <c r="B97" s="2"/>
      <c r="E97" s="2">
        <v>0</v>
      </c>
    </row>
    <row r="98" spans="1:5">
      <c r="A98" s="2" t="s">
        <v>136</v>
      </c>
      <c r="B98" s="2"/>
      <c r="E98" s="2">
        <v>0</v>
      </c>
    </row>
    <row r="99" spans="1:5">
      <c r="A99" s="2"/>
      <c r="B99" s="2"/>
      <c r="E99" s="2">
        <v>0</v>
      </c>
    </row>
    <row r="100" spans="1:5">
      <c r="A100" s="2" t="s">
        <v>137</v>
      </c>
      <c r="B100" s="2"/>
      <c r="E100" s="2">
        <v>0</v>
      </c>
    </row>
    <row r="101" spans="1:5">
      <c r="A101" s="2"/>
      <c r="B101" s="2"/>
      <c r="C101" s="2">
        <v>50</v>
      </c>
      <c r="D101" s="2">
        <v>8.4</v>
      </c>
      <c r="E101" s="2">
        <v>420</v>
      </c>
    </row>
    <row r="102" spans="1:5">
      <c r="A102" s="2" t="s">
        <v>138</v>
      </c>
      <c r="B102" s="2" t="s">
        <v>139</v>
      </c>
      <c r="E102" s="2">
        <v>0</v>
      </c>
    </row>
    <row r="103" spans="1:5">
      <c r="A103" s="2"/>
      <c r="B103" s="2" t="s">
        <v>140</v>
      </c>
      <c r="C103" s="2">
        <v>100</v>
      </c>
      <c r="D103" s="2">
        <v>5</v>
      </c>
      <c r="E103" s="2">
        <v>500</v>
      </c>
    </row>
    <row r="104" spans="1:5">
      <c r="A104" s="2"/>
      <c r="B104" s="2" t="s">
        <v>141</v>
      </c>
      <c r="E104" s="2">
        <v>0</v>
      </c>
    </row>
    <row r="105" spans="1:5">
      <c r="A105" s="2" t="s">
        <v>142</v>
      </c>
      <c r="B105" s="2" t="s">
        <v>129</v>
      </c>
      <c r="E105" s="2">
        <v>0</v>
      </c>
    </row>
    <row r="106" spans="1:5">
      <c r="A106" s="2" t="s">
        <v>143</v>
      </c>
      <c r="B106" s="2"/>
      <c r="C106" s="2">
        <v>160</v>
      </c>
      <c r="D106" s="2">
        <v>7</v>
      </c>
      <c r="E106" s="2">
        <v>1120</v>
      </c>
    </row>
    <row r="107" spans="1:5">
      <c r="A107" s="2" t="s">
        <v>144</v>
      </c>
      <c r="B107" s="2" t="s">
        <v>145</v>
      </c>
      <c r="C107" s="2">
        <v>160</v>
      </c>
      <c r="D107" s="2">
        <v>4</v>
      </c>
      <c r="E107" s="2">
        <v>640</v>
      </c>
    </row>
    <row r="108" spans="1:5">
      <c r="A108" s="2"/>
      <c r="B108" s="2" t="s">
        <v>145</v>
      </c>
      <c r="C108" s="2">
        <v>42</v>
      </c>
      <c r="D108" s="2">
        <v>10</v>
      </c>
      <c r="E108" s="2">
        <v>420</v>
      </c>
    </row>
    <row r="109" spans="1:5">
      <c r="A109" s="2"/>
      <c r="B109" s="2" t="s">
        <v>140</v>
      </c>
      <c r="C109" s="2">
        <v>35</v>
      </c>
      <c r="D109" s="2">
        <v>3</v>
      </c>
      <c r="E109" s="2">
        <v>105</v>
      </c>
    </row>
    <row r="110" spans="1:5">
      <c r="A110" s="2"/>
      <c r="B110" s="2"/>
      <c r="C110" s="2">
        <v>156</v>
      </c>
      <c r="D110" s="2">
        <v>2</v>
      </c>
      <c r="E110" s="2">
        <v>312</v>
      </c>
    </row>
    <row r="111" spans="1:5">
      <c r="A111" s="2"/>
      <c r="B111" s="2"/>
      <c r="C111" s="2">
        <v>74</v>
      </c>
      <c r="D111" s="2">
        <v>5.5</v>
      </c>
      <c r="E111" s="2">
        <v>407</v>
      </c>
    </row>
    <row r="112" spans="1:5">
      <c r="A112" s="2"/>
      <c r="B112" s="2"/>
      <c r="C112" s="2">
        <v>16</v>
      </c>
      <c r="D112" s="2">
        <v>4</v>
      </c>
      <c r="E112" s="2">
        <v>64</v>
      </c>
    </row>
    <row r="113" spans="1:5">
      <c r="A113" s="2"/>
      <c r="B113" s="2"/>
      <c r="E113" s="2">
        <v>0</v>
      </c>
    </row>
    <row r="114" spans="1:5">
      <c r="A114" s="2"/>
      <c r="B114" s="2"/>
      <c r="E114" s="2">
        <v>0</v>
      </c>
    </row>
    <row r="115" spans="1:5">
      <c r="A115" s="2"/>
      <c r="B115" s="2" t="s">
        <v>146</v>
      </c>
      <c r="E115" s="2">
        <v>0</v>
      </c>
    </row>
    <row r="116" spans="1:5">
      <c r="A116" s="2"/>
      <c r="B116" s="2" t="s">
        <v>147</v>
      </c>
      <c r="E116" s="2">
        <v>0</v>
      </c>
    </row>
    <row r="117" spans="1:5">
      <c r="A117" s="2" t="s">
        <v>148</v>
      </c>
      <c r="B117" s="2" t="s">
        <v>145</v>
      </c>
      <c r="C117" s="2">
        <v>55</v>
      </c>
      <c r="D117" s="2">
        <v>6.5</v>
      </c>
      <c r="E117" s="2">
        <v>357.5</v>
      </c>
    </row>
    <row r="118" spans="1:5">
      <c r="A118" s="2"/>
      <c r="B118" s="2" t="s">
        <v>145</v>
      </c>
      <c r="E118" s="2">
        <v>0</v>
      </c>
    </row>
    <row r="119" spans="1:5">
      <c r="A119" s="2"/>
      <c r="B119" s="2" t="s">
        <v>140</v>
      </c>
      <c r="E119" s="2">
        <v>0</v>
      </c>
    </row>
    <row r="120" spans="1:5">
      <c r="A120" s="2"/>
      <c r="B120" s="2" t="s">
        <v>140</v>
      </c>
      <c r="E120" s="2">
        <v>0</v>
      </c>
    </row>
    <row r="121" spans="1:5">
      <c r="A121" s="2"/>
      <c r="B121" s="2" t="s">
        <v>149</v>
      </c>
      <c r="E121" s="2">
        <v>0</v>
      </c>
    </row>
    <row r="122" spans="1:5">
      <c r="A122" s="2" t="s">
        <v>150</v>
      </c>
      <c r="B122" s="2" t="s">
        <v>140</v>
      </c>
      <c r="E122" s="2">
        <v>0</v>
      </c>
    </row>
    <row r="123" spans="1:5">
      <c r="A123" s="2"/>
      <c r="B123" s="2" t="s">
        <v>140</v>
      </c>
      <c r="E123" s="2">
        <v>0</v>
      </c>
    </row>
    <row r="124" spans="1:5">
      <c r="A124" s="2"/>
      <c r="B124" s="2" t="s">
        <v>145</v>
      </c>
      <c r="E124" s="2">
        <v>0</v>
      </c>
    </row>
    <row r="125" spans="1:5">
      <c r="A125" s="2"/>
      <c r="B125" s="2" t="s">
        <v>151</v>
      </c>
      <c r="E125" s="2">
        <v>0</v>
      </c>
    </row>
    <row r="126" spans="1:5">
      <c r="A126" s="2"/>
      <c r="B126" s="2" t="s">
        <v>146</v>
      </c>
      <c r="E126" s="2">
        <v>0</v>
      </c>
    </row>
    <row r="127" spans="1:5">
      <c r="A127" s="2" t="s">
        <v>153</v>
      </c>
      <c r="B127" s="2"/>
      <c r="E127" s="2">
        <v>0</v>
      </c>
    </row>
    <row r="128" spans="1:5">
      <c r="A128" s="2" t="s">
        <v>154</v>
      </c>
      <c r="B128" s="2"/>
      <c r="E128" s="2">
        <v>0</v>
      </c>
    </row>
    <row r="129" spans="1:5">
      <c r="A129" s="2" t="s">
        <v>155</v>
      </c>
      <c r="B129" s="2"/>
      <c r="E129" s="2">
        <v>0</v>
      </c>
    </row>
    <row r="130" spans="1:5">
      <c r="A130" s="2" t="s">
        <v>156</v>
      </c>
      <c r="B130" s="2" t="s">
        <v>157</v>
      </c>
      <c r="E130" s="2">
        <v>0</v>
      </c>
    </row>
    <row r="131" spans="1:5">
      <c r="A131" s="2"/>
      <c r="B131" s="2" t="s">
        <v>158</v>
      </c>
      <c r="E131" s="2">
        <v>0</v>
      </c>
    </row>
    <row r="132" spans="1:5">
      <c r="A132" s="2" t="s">
        <v>159</v>
      </c>
      <c r="B132" s="2" t="s">
        <v>160</v>
      </c>
      <c r="E132" s="2">
        <v>0</v>
      </c>
    </row>
    <row r="133" spans="1:5">
      <c r="A133" s="2"/>
      <c r="B133" s="2" t="s">
        <v>161</v>
      </c>
      <c r="E133" s="2">
        <v>0</v>
      </c>
    </row>
    <row r="134" spans="1:5">
      <c r="A134" s="2" t="s">
        <v>162</v>
      </c>
      <c r="B134" s="2"/>
      <c r="E134" s="2">
        <v>0</v>
      </c>
    </row>
    <row r="135" spans="1:5">
      <c r="A135" s="2"/>
      <c r="B135" s="2"/>
      <c r="E135" s="2">
        <v>0</v>
      </c>
    </row>
    <row r="136" spans="1:5">
      <c r="A136" s="2"/>
      <c r="B136" s="2"/>
      <c r="E136" s="2">
        <v>24000</v>
      </c>
    </row>
    <row r="137" spans="1:5">
      <c r="A137" s="2"/>
      <c r="B137" s="2"/>
      <c r="C137" s="2">
        <v>0</v>
      </c>
      <c r="D137" s="2">
        <v>0</v>
      </c>
      <c r="E137" s="2">
        <v>24000</v>
      </c>
    </row>
    <row r="138" spans="1:5">
      <c r="A138" s="2"/>
      <c r="B138" s="2"/>
      <c r="E138" s="2">
        <v>225952</v>
      </c>
    </row>
  </sheetData>
  <mergeCells count="2">
    <mergeCell ref="A1:A2"/>
    <mergeCell ref="B1:B2"/>
  </mergeCells>
  <phoneticPr fontId="3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0"/>
  <sheetViews>
    <sheetView tabSelected="1" workbookViewId="0">
      <selection activeCell="G25" sqref="G25"/>
    </sheetView>
  </sheetViews>
  <sheetFormatPr defaultColWidth="9" defaultRowHeight="13.5"/>
  <cols>
    <col min="1" max="1" width="11.875" customWidth="1"/>
    <col min="2" max="2" width="16.875" customWidth="1"/>
    <col min="3" max="3" width="32.375" customWidth="1"/>
    <col min="4" max="4" width="20.5" customWidth="1"/>
    <col min="5" max="5" width="12.25" style="2" customWidth="1"/>
  </cols>
  <sheetData>
    <row r="1" spans="1:4" ht="32.1" customHeight="1">
      <c r="A1" s="294" t="s">
        <v>266</v>
      </c>
      <c r="B1" s="294"/>
      <c r="C1" s="294"/>
      <c r="D1" s="294"/>
    </row>
    <row r="2" spans="1:4" ht="26.1" customHeight="1">
      <c r="A2" s="156" t="s">
        <v>30</v>
      </c>
      <c r="B2" s="156" t="s">
        <v>267</v>
      </c>
      <c r="C2" s="156" t="s">
        <v>268</v>
      </c>
      <c r="D2" s="156" t="s">
        <v>269</v>
      </c>
    </row>
    <row r="3" spans="1:4" ht="18" customHeight="1">
      <c r="A3" s="157">
        <v>1</v>
      </c>
      <c r="B3" s="295" t="s">
        <v>35</v>
      </c>
      <c r="C3" s="157" t="s">
        <v>270</v>
      </c>
      <c r="D3" s="157">
        <v>1</v>
      </c>
    </row>
    <row r="4" spans="1:4" ht="18" customHeight="1">
      <c r="A4" s="157">
        <v>2</v>
      </c>
      <c r="B4" s="296"/>
      <c r="C4" s="157" t="s">
        <v>271</v>
      </c>
      <c r="D4" s="157">
        <v>1</v>
      </c>
    </row>
    <row r="5" spans="1:4" ht="18" customHeight="1">
      <c r="A5" s="157">
        <v>3</v>
      </c>
      <c r="B5" s="296"/>
      <c r="C5" s="157" t="s">
        <v>272</v>
      </c>
      <c r="D5" s="157">
        <v>1</v>
      </c>
    </row>
    <row r="6" spans="1:4" ht="18" customHeight="1">
      <c r="A6" s="157">
        <v>4</v>
      </c>
      <c r="B6" s="296"/>
      <c r="C6" s="157" t="s">
        <v>273</v>
      </c>
      <c r="D6" s="157">
        <v>1</v>
      </c>
    </row>
    <row r="7" spans="1:4" ht="18" customHeight="1">
      <c r="A7" s="157">
        <v>5</v>
      </c>
      <c r="B7" s="296"/>
      <c r="C7" s="157" t="s">
        <v>274</v>
      </c>
      <c r="D7" s="157">
        <v>1</v>
      </c>
    </row>
    <row r="8" spans="1:4" ht="18" customHeight="1">
      <c r="A8" s="157">
        <v>6</v>
      </c>
      <c r="B8" s="296"/>
      <c r="C8" s="157" t="s">
        <v>275</v>
      </c>
      <c r="D8" s="157">
        <v>1</v>
      </c>
    </row>
    <row r="9" spans="1:4" ht="18" customHeight="1">
      <c r="A9" s="157">
        <v>7</v>
      </c>
      <c r="B9" s="296"/>
      <c r="C9" s="157" t="s">
        <v>276</v>
      </c>
      <c r="D9" s="157">
        <v>1</v>
      </c>
    </row>
    <row r="10" spans="1:4" ht="18" customHeight="1">
      <c r="A10" s="157">
        <v>8</v>
      </c>
      <c r="B10" s="296"/>
      <c r="C10" s="157" t="s">
        <v>277</v>
      </c>
      <c r="D10" s="157">
        <v>1</v>
      </c>
    </row>
    <row r="11" spans="1:4" ht="18" customHeight="1">
      <c r="A11" s="157">
        <v>9</v>
      </c>
      <c r="B11" s="297"/>
      <c r="C11" s="157" t="s">
        <v>278</v>
      </c>
      <c r="D11" s="157">
        <v>14</v>
      </c>
    </row>
    <row r="12" spans="1:4" ht="18" customHeight="1">
      <c r="A12" s="157">
        <v>10</v>
      </c>
      <c r="B12" s="157" t="s">
        <v>60</v>
      </c>
      <c r="C12" s="157" t="s">
        <v>279</v>
      </c>
      <c r="D12" s="157">
        <v>1</v>
      </c>
    </row>
    <row r="13" spans="1:4" ht="18" customHeight="1">
      <c r="A13" s="157">
        <v>11</v>
      </c>
      <c r="B13" s="157" t="s">
        <v>82</v>
      </c>
      <c r="C13" s="157" t="s">
        <v>280</v>
      </c>
      <c r="D13" s="157">
        <v>1</v>
      </c>
    </row>
    <row r="14" spans="1:4" ht="18" customHeight="1">
      <c r="A14" s="157">
        <v>12</v>
      </c>
      <c r="B14" s="295" t="s">
        <v>77</v>
      </c>
      <c r="C14" s="157" t="s">
        <v>281</v>
      </c>
      <c r="D14" s="157">
        <v>1</v>
      </c>
    </row>
    <row r="15" spans="1:4" ht="18" customHeight="1">
      <c r="A15" s="157">
        <v>13</v>
      </c>
      <c r="B15" s="297"/>
      <c r="C15" s="157" t="s">
        <v>143</v>
      </c>
      <c r="D15" s="157">
        <v>3</v>
      </c>
    </row>
    <row r="16" spans="1:4" ht="18" customHeight="1">
      <c r="A16" s="157">
        <v>14</v>
      </c>
      <c r="B16" s="295" t="s">
        <v>46</v>
      </c>
      <c r="C16" s="158" t="s">
        <v>282</v>
      </c>
      <c r="D16" s="157">
        <v>1</v>
      </c>
    </row>
    <row r="17" spans="1:4" ht="18" customHeight="1">
      <c r="A17" s="157">
        <v>15</v>
      </c>
      <c r="B17" s="296"/>
      <c r="C17" s="157" t="s">
        <v>283</v>
      </c>
      <c r="D17" s="157">
        <v>1</v>
      </c>
    </row>
    <row r="18" spans="1:4" ht="18" customHeight="1">
      <c r="A18" s="157">
        <v>16</v>
      </c>
      <c r="B18" s="297"/>
      <c r="C18" s="157" t="s">
        <v>284</v>
      </c>
      <c r="D18" s="157">
        <v>1</v>
      </c>
    </row>
    <row r="19" spans="1:4" ht="18" customHeight="1">
      <c r="A19" s="157">
        <v>17</v>
      </c>
      <c r="B19" s="157" t="s">
        <v>42</v>
      </c>
      <c r="C19" s="157" t="s">
        <v>285</v>
      </c>
      <c r="D19" s="157">
        <v>1</v>
      </c>
    </row>
    <row r="20" spans="1:4" ht="18" customHeight="1">
      <c r="A20" s="157"/>
      <c r="B20" s="157" t="s">
        <v>286</v>
      </c>
      <c r="C20" s="157"/>
      <c r="D20" s="157">
        <f>SUM(D3:D19)</f>
        <v>32</v>
      </c>
    </row>
    <row r="21" spans="1:4" ht="27" customHeight="1"/>
    <row r="22" spans="1:4" ht="20.25">
      <c r="A22" s="294" t="s">
        <v>287</v>
      </c>
      <c r="B22" s="294"/>
      <c r="C22" s="294"/>
      <c r="D22" s="294"/>
    </row>
    <row r="23" spans="1:4" ht="29.1" customHeight="1">
      <c r="A23" s="156" t="s">
        <v>30</v>
      </c>
      <c r="B23" s="156" t="s">
        <v>288</v>
      </c>
      <c r="C23" s="156" t="s">
        <v>268</v>
      </c>
      <c r="D23" s="156" t="s">
        <v>289</v>
      </c>
    </row>
    <row r="24" spans="1:4" ht="30" customHeight="1">
      <c r="A24" s="28">
        <v>1</v>
      </c>
      <c r="B24" s="159" t="s">
        <v>290</v>
      </c>
      <c r="C24" s="160" t="s">
        <v>291</v>
      </c>
      <c r="D24" s="161" t="s">
        <v>292</v>
      </c>
    </row>
    <row r="25" spans="1:4" ht="30" customHeight="1">
      <c r="A25" s="28">
        <v>2</v>
      </c>
      <c r="B25" s="159" t="s">
        <v>293</v>
      </c>
      <c r="C25" s="160" t="s">
        <v>294</v>
      </c>
      <c r="D25" s="161" t="s">
        <v>295</v>
      </c>
    </row>
    <row r="26" spans="1:4" ht="30" customHeight="1">
      <c r="A26" s="28">
        <v>3</v>
      </c>
      <c r="B26" s="159" t="s">
        <v>143</v>
      </c>
      <c r="C26" s="160" t="s">
        <v>296</v>
      </c>
      <c r="D26" s="161" t="s">
        <v>297</v>
      </c>
    </row>
    <row r="27" spans="1:4" ht="30" customHeight="1">
      <c r="A27" s="28">
        <v>4</v>
      </c>
      <c r="B27" s="159" t="s">
        <v>298</v>
      </c>
      <c r="C27" s="160" t="s">
        <v>299</v>
      </c>
      <c r="D27" s="161" t="s">
        <v>300</v>
      </c>
    </row>
    <row r="28" spans="1:4" ht="30" customHeight="1">
      <c r="A28" s="28">
        <v>5</v>
      </c>
      <c r="B28" s="159" t="s">
        <v>301</v>
      </c>
      <c r="C28" s="160" t="s">
        <v>302</v>
      </c>
      <c r="D28" s="161" t="s">
        <v>303</v>
      </c>
    </row>
    <row r="29" spans="1:4" ht="30" customHeight="1">
      <c r="A29" s="28">
        <v>6</v>
      </c>
      <c r="B29" s="159" t="s">
        <v>162</v>
      </c>
      <c r="C29" s="160" t="s">
        <v>304</v>
      </c>
      <c r="D29" s="161" t="s">
        <v>305</v>
      </c>
    </row>
    <row r="30" spans="1:4" ht="30" customHeight="1">
      <c r="A30" s="28">
        <v>7</v>
      </c>
      <c r="B30" s="159" t="s">
        <v>306</v>
      </c>
      <c r="C30" s="160" t="s">
        <v>307</v>
      </c>
      <c r="D30" s="161" t="s">
        <v>308</v>
      </c>
    </row>
  </sheetData>
  <mergeCells count="5">
    <mergeCell ref="A1:D1"/>
    <mergeCell ref="A22:D22"/>
    <mergeCell ref="B3:B11"/>
    <mergeCell ref="B14:B15"/>
    <mergeCell ref="B16:B18"/>
  </mergeCells>
  <phoneticPr fontId="35" type="noConversion"/>
  <pageMargins left="0.98402777777777795" right="0.98402777777777795" top="0.98402777777777795" bottom="0.98402777777777795" header="0.29861111111111099" footer="0.298611111111110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"/>
  <sheetViews>
    <sheetView workbookViewId="0">
      <selection activeCell="F3" sqref="A1:F5"/>
    </sheetView>
  </sheetViews>
  <sheetFormatPr defaultColWidth="9" defaultRowHeight="33" customHeight="1"/>
  <cols>
    <col min="1" max="1" width="16.875" style="2" customWidth="1"/>
    <col min="2" max="2" width="12.125" style="2" customWidth="1"/>
    <col min="3" max="3" width="12.375" style="2" customWidth="1"/>
    <col min="4" max="5" width="12.5" style="2" customWidth="1"/>
    <col min="6" max="6" width="44.25" customWidth="1"/>
  </cols>
  <sheetData>
    <row r="1" spans="1:6" ht="33" customHeight="1">
      <c r="A1" s="7" t="s">
        <v>309</v>
      </c>
      <c r="B1" s="7" t="s">
        <v>310</v>
      </c>
      <c r="C1" s="7" t="s">
        <v>311</v>
      </c>
      <c r="D1" s="7" t="s">
        <v>312</v>
      </c>
      <c r="E1" s="7" t="s">
        <v>313</v>
      </c>
      <c r="F1" s="7" t="s">
        <v>314</v>
      </c>
    </row>
    <row r="2" spans="1:6" ht="64.150000000000006" customHeight="1">
      <c r="A2" s="8" t="s">
        <v>315</v>
      </c>
      <c r="B2" s="8" t="s">
        <v>316</v>
      </c>
      <c r="C2" s="8" t="s">
        <v>317</v>
      </c>
      <c r="D2" s="8"/>
      <c r="E2" s="8"/>
      <c r="F2" s="25" t="s">
        <v>318</v>
      </c>
    </row>
    <row r="3" spans="1:6" ht="64.150000000000006" customHeight="1">
      <c r="A3" s="8" t="s">
        <v>319</v>
      </c>
      <c r="B3" s="8" t="s">
        <v>316</v>
      </c>
      <c r="C3" s="8" t="s">
        <v>317</v>
      </c>
      <c r="D3" s="8">
        <v>417.55</v>
      </c>
      <c r="E3" s="8">
        <v>417.55</v>
      </c>
      <c r="F3" s="300" t="s">
        <v>320</v>
      </c>
    </row>
    <row r="4" spans="1:6" ht="67.900000000000006" customHeight="1">
      <c r="A4" s="8" t="s">
        <v>321</v>
      </c>
      <c r="B4" s="10" t="s">
        <v>322</v>
      </c>
      <c r="C4" s="8" t="s">
        <v>317</v>
      </c>
      <c r="D4" s="298">
        <v>417.55</v>
      </c>
      <c r="E4" s="8">
        <v>243.57</v>
      </c>
      <c r="F4" s="301"/>
    </row>
    <row r="5" spans="1:6" ht="67.900000000000006" customHeight="1">
      <c r="A5" s="8" t="s">
        <v>323</v>
      </c>
      <c r="B5" s="10" t="s">
        <v>324</v>
      </c>
      <c r="C5" s="8" t="s">
        <v>317</v>
      </c>
      <c r="D5" s="299"/>
      <c r="E5" s="8">
        <v>0</v>
      </c>
      <c r="F5" s="302"/>
    </row>
  </sheetData>
  <mergeCells count="2">
    <mergeCell ref="D4:D5"/>
    <mergeCell ref="F3:F5"/>
  </mergeCells>
  <phoneticPr fontId="3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总表</vt:lpstr>
      <vt:lpstr>Sheet2</vt:lpstr>
      <vt:lpstr>机动车道-机械清扫</vt:lpstr>
      <vt:lpstr>机动车道-机械冲洗</vt:lpstr>
      <vt:lpstr>非机人行-人工扫</vt:lpstr>
      <vt:lpstr>非机-人工清扫冲洗</vt:lpstr>
      <vt:lpstr>绿化带-人工扫</vt:lpstr>
      <vt:lpstr>果壳箱及公厕</vt:lpstr>
      <vt:lpstr>Sheet8</vt:lpstr>
      <vt:lpstr>汇总-机动车道</vt:lpstr>
      <vt:lpstr>汇总-非机人行</vt:lpstr>
      <vt:lpstr>汇总-乡村小路</vt:lpstr>
      <vt:lpstr>汇总-非机人行绿化</vt:lpstr>
      <vt:lpstr>2025年头桥地区绿化保洁明细</vt:lpstr>
      <vt:lpstr>非机人行的人工扫</vt:lpstr>
      <vt:lpstr>汇总-其他</vt:lpstr>
      <vt:lpstr>汇总目录</vt:lpstr>
      <vt:lpstr>目标</vt:lpstr>
      <vt:lpstr>核定取价表</vt:lpstr>
      <vt:lpstr>Sheet16</vt:lpstr>
      <vt:lpstr>Sheet17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都 若</cp:lastModifiedBy>
  <dcterms:created xsi:type="dcterms:W3CDTF">2024-10-31T10:24:00Z</dcterms:created>
  <dcterms:modified xsi:type="dcterms:W3CDTF">2025-12-19T00:56:00Z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52523372A1FF633FFE171469BD954067_43</vt:lpwstr>
  </property>
</Properties>
</file>