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2-上海市同济路高架道路、军工路快速路（民星路-逸仙路）段养护维修及运行管理/发集采/工作量、设施量清单/包2-同济路高架/"/>
    </mc:Choice>
  </mc:AlternateContent>
  <xr:revisionPtr revIDLastSave="54" documentId="11_ADB4EE7406D14571D8A8EEC30791D2641139A1D5" xr6:coauthVersionLast="47" xr6:coauthVersionMax="47" xr10:uidLastSave="{C0F1791A-AAD0-4192-9DFA-A3B5C996117A}"/>
  <bookViews>
    <workbookView xWindow="-120" yWindow="-120" windowWidth="29040" windowHeight="15720" tabRatio="813" xr2:uid="{00000000-000D-0000-FFFF-FFFF00000000}"/>
  </bookViews>
  <sheets>
    <sheet name="汇总表" sheetId="7" r:id="rId1"/>
    <sheet name="设施保洁" sheetId="8" r:id="rId2"/>
    <sheet name="设施设备小修更新" sheetId="11" r:id="rId3"/>
    <sheet name="运行管理" sheetId="9" r:id="rId4"/>
  </sheets>
  <definedNames>
    <definedName name="_xlnm.Print_Titles" localSheetId="1">设施保洁!$1:$3</definedName>
    <definedName name="_xlnm.Print_Titles" localSheetId="2">设施设备小修更新!$1:$3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9" l="1"/>
  <c r="F12" i="9"/>
  <c r="F11" i="9"/>
  <c r="F10" i="9"/>
  <c r="F9" i="9"/>
  <c r="F8" i="9"/>
  <c r="F7" i="9"/>
  <c r="F6" i="9"/>
  <c r="F5" i="9"/>
  <c r="D5" i="9"/>
  <c r="F4" i="9"/>
  <c r="F37" i="11"/>
  <c r="F36" i="11"/>
  <c r="F35" i="11"/>
  <c r="F34" i="11"/>
  <c r="F33" i="11"/>
  <c r="D33" i="11"/>
  <c r="F32" i="11"/>
  <c r="D32" i="11"/>
  <c r="F31" i="11"/>
  <c r="F30" i="11"/>
  <c r="F29" i="11"/>
  <c r="F28" i="11"/>
  <c r="F27" i="11"/>
  <c r="F26" i="11"/>
  <c r="F25" i="11"/>
  <c r="F24" i="11"/>
  <c r="F23" i="11"/>
  <c r="F22" i="11"/>
  <c r="D22" i="11"/>
  <c r="F21" i="11"/>
  <c r="F20" i="11"/>
  <c r="F19" i="11"/>
  <c r="F18" i="11"/>
  <c r="F17" i="11"/>
  <c r="F16" i="11"/>
  <c r="F15" i="11"/>
  <c r="D15" i="11"/>
  <c r="F14" i="11"/>
  <c r="F13" i="11"/>
  <c r="F12" i="11"/>
  <c r="F11" i="11"/>
  <c r="F10" i="11"/>
  <c r="D10" i="11"/>
  <c r="F9" i="11"/>
  <c r="D9" i="11"/>
  <c r="F8" i="11"/>
  <c r="D8" i="11"/>
  <c r="F7" i="11"/>
  <c r="F6" i="11"/>
  <c r="F5" i="11"/>
  <c r="F4" i="11"/>
  <c r="F72" i="8"/>
  <c r="F70" i="8"/>
  <c r="F68" i="8"/>
  <c r="D68" i="8"/>
  <c r="F66" i="8"/>
  <c r="F64" i="8"/>
  <c r="D62" i="8"/>
  <c r="F62" i="8" s="1"/>
  <c r="F59" i="8"/>
  <c r="D59" i="8"/>
  <c r="F57" i="8"/>
  <c r="F55" i="8"/>
  <c r="F53" i="8"/>
  <c r="F51" i="8"/>
  <c r="F49" i="8"/>
  <c r="D49" i="8"/>
  <c r="F47" i="8"/>
  <c r="D47" i="8"/>
  <c r="F45" i="8"/>
  <c r="F43" i="8"/>
  <c r="F41" i="8"/>
  <c r="F39" i="8"/>
  <c r="F37" i="8"/>
  <c r="F35" i="8"/>
  <c r="F33" i="8"/>
  <c r="F31" i="8"/>
  <c r="F29" i="8"/>
  <c r="D27" i="8"/>
  <c r="F27" i="8" s="1"/>
  <c r="F25" i="8"/>
  <c r="F23" i="8"/>
  <c r="F21" i="8"/>
  <c r="F19" i="8"/>
  <c r="F17" i="8"/>
  <c r="F15" i="8"/>
  <c r="F13" i="8"/>
  <c r="F11" i="8"/>
  <c r="D11" i="8"/>
  <c r="F9" i="8"/>
  <c r="F7" i="8"/>
  <c r="D7" i="8"/>
  <c r="E6" i="8"/>
  <c r="D6" i="8"/>
  <c r="F6" i="8" s="1"/>
</calcChain>
</file>

<file path=xl/sharedStrings.xml><?xml version="1.0" encoding="utf-8"?>
<sst xmlns="http://schemas.openxmlformats.org/spreadsheetml/2006/main" count="300" uniqueCount="144">
  <si>
    <t>上海市同济路高架道路养护维修及运行管理项目
日常养护运维经费汇总表</t>
  </si>
  <si>
    <t>序号</t>
  </si>
  <si>
    <t>项目名称</t>
  </si>
  <si>
    <t>金额（元）</t>
  </si>
  <si>
    <t>设施保洁</t>
  </si>
  <si>
    <t>设施设备小修更新</t>
  </si>
  <si>
    <t>运行管理</t>
  </si>
  <si>
    <t>合计</t>
  </si>
  <si>
    <t>一、设施保洁</t>
  </si>
  <si>
    <t>名称</t>
  </si>
  <si>
    <t>单位</t>
  </si>
  <si>
    <t>数量</t>
  </si>
  <si>
    <t>频率（次/年）</t>
  </si>
  <si>
    <t>工程量</t>
  </si>
  <si>
    <t>单价（元）</t>
  </si>
  <si>
    <t>合价（元）</t>
  </si>
  <si>
    <t>A</t>
  </si>
  <si>
    <t>B</t>
  </si>
  <si>
    <t>C=A*B</t>
  </si>
  <si>
    <t>D</t>
  </si>
  <si>
    <t>E=C*D</t>
  </si>
  <si>
    <t>一</t>
  </si>
  <si>
    <t>高架段</t>
  </si>
  <si>
    <t>道路</t>
  </si>
  <si>
    <t>清扫保洁</t>
  </si>
  <si>
    <t>米</t>
  </si>
  <si>
    <t>冲水保洁</t>
  </si>
  <si>
    <t>路面伸缩缝</t>
  </si>
  <si>
    <t>保洁</t>
  </si>
  <si>
    <t>防眩屏</t>
  </si>
  <si>
    <t>平方米</t>
  </si>
  <si>
    <t>进水口</t>
  </si>
  <si>
    <t>清捞</t>
  </si>
  <si>
    <t>座</t>
  </si>
  <si>
    <t>桥栏</t>
  </si>
  <si>
    <t>内侧声屏障</t>
  </si>
  <si>
    <t>外侧声屏障玻璃</t>
  </si>
  <si>
    <t>地面窨井</t>
  </si>
  <si>
    <t>高架立管</t>
  </si>
  <si>
    <t>冲水养护</t>
  </si>
  <si>
    <t>支座（钢支座）</t>
  </si>
  <si>
    <t>保养</t>
  </si>
  <si>
    <t>只</t>
  </si>
  <si>
    <t>支座（橡胶支座）</t>
  </si>
  <si>
    <t>防抛网</t>
  </si>
  <si>
    <t>桥面</t>
  </si>
  <si>
    <t>洒水</t>
  </si>
  <si>
    <t>防撞墙内侧、隔离墩</t>
  </si>
  <si>
    <t>防撞墙外侧</t>
  </si>
  <si>
    <t>限高设施</t>
  </si>
  <si>
    <t>岛头</t>
  </si>
  <si>
    <t>导向标志</t>
  </si>
  <si>
    <t>块</t>
  </si>
  <si>
    <t>反光诱导器</t>
  </si>
  <si>
    <t>波形护栏</t>
  </si>
  <si>
    <t>高架外侧（2米以上）</t>
  </si>
  <si>
    <t>冲洗保洁</t>
  </si>
  <si>
    <t>高架外侧（2米以下）</t>
  </si>
  <si>
    <t>禁入栅</t>
  </si>
  <si>
    <t>防撞垫</t>
  </si>
  <si>
    <t>个</t>
  </si>
  <si>
    <t>警示柱</t>
  </si>
  <si>
    <t>立柱反光膜</t>
  </si>
  <si>
    <t>㎡</t>
  </si>
  <si>
    <t>桩号牌</t>
  </si>
  <si>
    <t>二</t>
  </si>
  <si>
    <t>地道段</t>
  </si>
  <si>
    <t>地道段防撞侧石</t>
  </si>
  <si>
    <t>地道段敞开段挡土墙</t>
  </si>
  <si>
    <t>地道侧墙瓷砖</t>
  </si>
  <si>
    <t>地道段标线</t>
  </si>
  <si>
    <t>冲洗</t>
  </si>
  <si>
    <t>防撞栏杆</t>
  </si>
  <si>
    <t>集水池及窨井</t>
  </si>
  <si>
    <t>二、设施设备小修更新</t>
  </si>
  <si>
    <t>年维修率（%）/
更换率（%）</t>
  </si>
  <si>
    <t>备注</t>
  </si>
  <si>
    <t>混凝土结构涂装层</t>
  </si>
  <si>
    <t>基底处理、一底两面(防撞墙内侧、隔离墩）</t>
  </si>
  <si>
    <t>混凝土结构涂装层面层</t>
  </si>
  <si>
    <t>表层处理、两面</t>
  </si>
  <si>
    <t>钢结构涂装层</t>
  </si>
  <si>
    <t>基底处理、一底两面（栏杆、钢梁、龙门架、钢防撞墙、钢制隔离墩等）栏杆、龙门架三年内覆盖1次</t>
  </si>
  <si>
    <t>钢结构涂装层面层</t>
  </si>
  <si>
    <t>表层处理、两面（钢防撞墙、电箱盖）</t>
  </si>
  <si>
    <t>路面冷补</t>
  </si>
  <si>
    <t>人工（路面冷料修补）</t>
  </si>
  <si>
    <t>路面修补（AC13）</t>
  </si>
  <si>
    <t>摊铺（AC13沥青混凝土5cm）</t>
  </si>
  <si>
    <t>路面修补（SMA13）</t>
  </si>
  <si>
    <t>铣刨机铣刨、摊铺机摊铺（SMA13沥青混凝土铣刨4cm、碎石封层1cm）200平方一个台班</t>
  </si>
  <si>
    <t>混凝土缺棱掉角破损修补（3cm以内）</t>
  </si>
  <si>
    <t>/</t>
  </si>
  <si>
    <t>聚合物砂浆修补</t>
  </si>
  <si>
    <t>混凝土破损修补（3cm以上）</t>
  </si>
  <si>
    <t>快速混凝土修补（防撞墙、隔离墩、梁底、立柱、白带等）</t>
  </si>
  <si>
    <t>混凝土结构裂缝修补（0.2毫米以内）</t>
  </si>
  <si>
    <t>（赛柏斯） 环氧砂浆</t>
  </si>
  <si>
    <t>混凝土结构裂缝修补（0.2毫米以上）</t>
  </si>
  <si>
    <t>环氧树脂注浆</t>
  </si>
  <si>
    <t>更换</t>
  </si>
  <si>
    <t>片</t>
  </si>
  <si>
    <t>混凝土结构钢筋安装</t>
  </si>
  <si>
    <t>吨</t>
  </si>
  <si>
    <t>重新铺设钢筋（铺装层、防撞墙、背包、伸缩缝等混凝土结构）</t>
  </si>
  <si>
    <t>橡胶止水带</t>
  </si>
  <si>
    <t>路面伸缩缝止水带更换</t>
  </si>
  <si>
    <t>排水管PVC管（150）</t>
  </si>
  <si>
    <t>声屏障立柱</t>
  </si>
  <si>
    <t>根</t>
  </si>
  <si>
    <t>声屏障玻璃屏</t>
  </si>
  <si>
    <t>声屏障上、下屏板</t>
  </si>
  <si>
    <t>声屏障上、下罩板</t>
  </si>
  <si>
    <t>声屏障附件（插销、钢丝绳、铰链）</t>
  </si>
  <si>
    <t>套</t>
  </si>
  <si>
    <t>防眩屏底板</t>
  </si>
  <si>
    <t>高架进水口（镀锌铝）</t>
  </si>
  <si>
    <t>防撞墙反光诱导器</t>
  </si>
  <si>
    <t>电箱盖（不锈钢）</t>
  </si>
  <si>
    <t>防撞水箱</t>
  </si>
  <si>
    <t>上匝道地面侧平石</t>
  </si>
  <si>
    <t>高架道路路标</t>
  </si>
  <si>
    <t>防抛网网片</t>
  </si>
  <si>
    <t>防抛网立柱</t>
  </si>
  <si>
    <t>红白警示杆</t>
  </si>
  <si>
    <t>防撞波形板</t>
  </si>
  <si>
    <t>地面井盖</t>
  </si>
  <si>
    <t>其他</t>
  </si>
  <si>
    <t>项</t>
  </si>
  <si>
    <t>由投标人自行考虑需要维修、更换的项目</t>
  </si>
  <si>
    <t>三、运行管理</t>
  </si>
  <si>
    <t>日常巡视（高架段）</t>
  </si>
  <si>
    <t>公里</t>
  </si>
  <si>
    <t>日常巡查（高架段）</t>
  </si>
  <si>
    <t>日常巡查（地道段）</t>
  </si>
  <si>
    <t>道口管理（地道段）</t>
  </si>
  <si>
    <t>应急抢险（含应急检测）</t>
  </si>
  <si>
    <t>施救除障</t>
  </si>
  <si>
    <t>应急演练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</si>
  <si>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</si>
  <si>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</si>
  <si>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智能前端感知设备应用</t>
  </si>
  <si>
    <t>备注</t>
    <phoneticPr fontId="15" type="noConversion"/>
  </si>
  <si>
    <t>小计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</si>
</sst>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0.00_);[Red]\(0.00\)"/>
  </numFmts>
  <fonts count="21" x14ac:knownFonts="1">
    <font>
      <sz val="11"/>
      <color theme="1"/>
      <name val="等线"/>
      <charset val="134"/>
      <scheme val="minor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9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3" fillId="0" borderId="0">
      <alignment horizontal="right" vertical="center"/>
    </xf>
    <xf numFmtId="0" fontId="13" fillId="0" borderId="0">
      <alignment horizontal="right" vertical="center"/>
    </xf>
    <xf numFmtId="0" fontId="12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 wrapText="1"/>
    </xf>
    <xf numFmtId="176" fontId="3" fillId="0" borderId="3" xfId="0" applyNumberFormat="1" applyFont="1" applyBorder="1" applyAlignment="1">
      <alignment horizontal="centerContinuous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right" vertical="center" wrapText="1"/>
    </xf>
    <xf numFmtId="10" fontId="4" fillId="0" borderId="3" xfId="0" applyNumberFormat="1" applyFont="1" applyBorder="1" applyAlignment="1">
      <alignment horizontal="right" vertical="center" wrapText="1"/>
    </xf>
    <xf numFmtId="176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10" fontId="4" fillId="0" borderId="3" xfId="1" applyNumberFormat="1" applyFont="1" applyFill="1" applyBorder="1" applyAlignment="1" applyProtection="1">
      <alignment horizontal="righ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9" fontId="3" fillId="0" borderId="3" xfId="1" applyFont="1" applyFill="1" applyBorder="1" applyAlignment="1">
      <alignment horizontal="right" vertical="center" wrapText="1"/>
    </xf>
    <xf numFmtId="176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Continuous" vertical="center" wrapText="1"/>
    </xf>
    <xf numFmtId="176" fontId="8" fillId="0" borderId="3" xfId="0" applyNumberFormat="1" applyFont="1" applyBorder="1" applyAlignment="1">
      <alignment horizontal="centerContinuous" vertical="center" wrapText="1"/>
    </xf>
    <xf numFmtId="0" fontId="8" fillId="0" borderId="5" xfId="0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 wrapText="1"/>
    </xf>
    <xf numFmtId="176" fontId="8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horizontal="left" vertical="center" wrapText="1"/>
    </xf>
    <xf numFmtId="1" fontId="4" fillId="0" borderId="3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right" vertical="center" wrapText="1"/>
    </xf>
    <xf numFmtId="176" fontId="1" fillId="0" borderId="3" xfId="0" applyNumberFormat="1" applyFont="1" applyBorder="1" applyAlignment="1">
      <alignment horizontal="right" vertical="center" wrapText="1"/>
    </xf>
    <xf numFmtId="0" fontId="2" fillId="0" borderId="0" xfId="4" applyFont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177" fontId="10" fillId="0" borderId="3" xfId="5" applyNumberFormat="1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176" fontId="11" fillId="0" borderId="3" xfId="5" applyNumberFormat="1" applyFont="1" applyBorder="1" applyAlignment="1">
      <alignment horizontal="center" vertical="center" wrapText="1"/>
    </xf>
    <xf numFmtId="176" fontId="10" fillId="0" borderId="3" xfId="5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Continuous" vertical="center" wrapText="1"/>
    </xf>
    <xf numFmtId="176" fontId="2" fillId="0" borderId="0" xfId="0" applyNumberFormat="1" applyFont="1" applyAlignment="1">
      <alignment vertical="center" wrapText="1"/>
    </xf>
    <xf numFmtId="0" fontId="3" fillId="0" borderId="3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2" fontId="3" fillId="0" borderId="3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9" fontId="1" fillId="0" borderId="3" xfId="1" applyFont="1" applyFill="1" applyBorder="1" applyAlignment="1">
      <alignment horizontal="right" vertical="center" wrapText="1"/>
    </xf>
    <xf numFmtId="0" fontId="16" fillId="0" borderId="0" xfId="4" applyFont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6" fontId="18" fillId="0" borderId="3" xfId="0" applyNumberFormat="1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</cellXfs>
  <cellStyles count="7">
    <cellStyle name="S38" xfId="2" xr:uid="{00000000-0005-0000-0000-000031000000}"/>
    <cellStyle name="S39" xfId="3" xr:uid="{00000000-0005-0000-0000-000032000000}"/>
    <cellStyle name="百分比" xfId="1" builtinId="5"/>
    <cellStyle name="常规" xfId="0" builtinId="0"/>
    <cellStyle name="常规 2" xfId="4" xr:uid="{00000000-0005-0000-0000-000033000000}"/>
    <cellStyle name="常规 3" xfId="5" xr:uid="{00000000-0005-0000-0000-000034000000}"/>
    <cellStyle name="常规 4" xfId="6" xr:uid="{00000000-0005-0000-0000-000035000000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"/>
  <sheetViews>
    <sheetView tabSelected="1" zoomScaleSheetLayoutView="160" workbookViewId="0">
      <selection activeCell="C3" sqref="C3"/>
    </sheetView>
  </sheetViews>
  <sheetFormatPr defaultColWidth="8.25" defaultRowHeight="13.5" x14ac:dyDescent="0.2"/>
  <cols>
    <col min="1" max="1" width="10.625" style="42" customWidth="1"/>
    <col min="2" max="2" width="25.625" style="42" customWidth="1"/>
    <col min="3" max="3" width="35.625" style="42" customWidth="1"/>
    <col min="4" max="16384" width="8.25" style="42"/>
  </cols>
  <sheetData>
    <row r="1" spans="1:3" ht="60" customHeight="1" x14ac:dyDescent="0.2">
      <c r="A1" s="65" t="s">
        <v>0</v>
      </c>
      <c r="B1" s="65"/>
      <c r="C1" s="65"/>
    </row>
    <row r="2" spans="1:3" ht="39.950000000000003" customHeight="1" x14ac:dyDescent="0.2">
      <c r="A2" s="43" t="s">
        <v>1</v>
      </c>
      <c r="B2" s="43" t="s">
        <v>2</v>
      </c>
      <c r="C2" s="44" t="s">
        <v>3</v>
      </c>
    </row>
    <row r="3" spans="1:3" ht="39.950000000000003" customHeight="1" x14ac:dyDescent="0.2">
      <c r="A3" s="45">
        <v>1</v>
      </c>
      <c r="B3" s="45" t="s">
        <v>4</v>
      </c>
      <c r="C3" s="46"/>
    </row>
    <row r="4" spans="1:3" ht="39.950000000000003" customHeight="1" x14ac:dyDescent="0.2">
      <c r="A4" s="45">
        <v>2</v>
      </c>
      <c r="B4" s="45" t="s">
        <v>5</v>
      </c>
      <c r="C4" s="46"/>
    </row>
    <row r="5" spans="1:3" ht="39.950000000000003" customHeight="1" x14ac:dyDescent="0.2">
      <c r="A5" s="45">
        <v>3</v>
      </c>
      <c r="B5" s="45" t="s">
        <v>6</v>
      </c>
      <c r="C5" s="46"/>
    </row>
    <row r="6" spans="1:3" ht="39.950000000000003" customHeight="1" x14ac:dyDescent="0.2">
      <c r="A6" s="66" t="s">
        <v>7</v>
      </c>
      <c r="B6" s="67"/>
      <c r="C6" s="47"/>
    </row>
  </sheetData>
  <sheetProtection algorithmName="SHA-512" hashValue="pbUXxEB4fOjm+06YAzcvpzOfPoYoGnHKRZIRQc4eHZwVE3oMrtahYKPjOJy/FHv66tel9A1nkyFQn2wFMk+0aw==" saltValue="/p1LG2zN9bcBwV4UhX3MTA==" spinCount="100000" sheet="1" objects="1" scenarios="1" formatColumns="0" formatRows="0"/>
  <protectedRanges>
    <protectedRange sqref="C3:C6" name="区域1"/>
  </protectedRanges>
  <mergeCells count="2">
    <mergeCell ref="A1:C1"/>
    <mergeCell ref="A6:B6"/>
  </mergeCells>
  <phoneticPr fontId="15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73"/>
  <sheetViews>
    <sheetView zoomScaleSheetLayoutView="130" workbookViewId="0">
      <pane ySplit="3" topLeftCell="A4" activePane="bottomLeft" state="frozen"/>
      <selection pane="bottomLeft" activeCell="G6" sqref="G6"/>
    </sheetView>
  </sheetViews>
  <sheetFormatPr defaultColWidth="9" defaultRowHeight="13.5" x14ac:dyDescent="0.2"/>
  <cols>
    <col min="1" max="1" width="6.625" style="11" customWidth="1"/>
    <col min="2" max="2" width="25.625" style="12" customWidth="1"/>
    <col min="3" max="3" width="8.625" style="11" customWidth="1"/>
    <col min="4" max="7" width="13.625" style="12" customWidth="1"/>
    <col min="8" max="8" width="15.625" style="49" customWidth="1"/>
    <col min="9" max="9" width="15.625" style="12" customWidth="1"/>
    <col min="10" max="16384" width="9" style="12"/>
  </cols>
  <sheetData>
    <row r="1" spans="1:9" ht="35.1" customHeight="1" x14ac:dyDescent="0.2">
      <c r="A1" s="72" t="s">
        <v>8</v>
      </c>
      <c r="B1" s="72"/>
      <c r="C1" s="72"/>
      <c r="D1" s="72"/>
      <c r="E1" s="72"/>
      <c r="F1" s="72"/>
      <c r="G1" s="72"/>
      <c r="H1" s="72"/>
      <c r="I1" s="72"/>
    </row>
    <row r="2" spans="1:9" ht="20.100000000000001" customHeight="1" x14ac:dyDescent="0.2">
      <c r="A2" s="68" t="s">
        <v>1</v>
      </c>
      <c r="B2" s="68" t="s">
        <v>9</v>
      </c>
      <c r="C2" s="68" t="s">
        <v>10</v>
      </c>
      <c r="D2" s="28" t="s">
        <v>11</v>
      </c>
      <c r="E2" s="28" t="s">
        <v>12</v>
      </c>
      <c r="F2" s="29" t="s">
        <v>13</v>
      </c>
      <c r="G2" s="48" t="s">
        <v>14</v>
      </c>
      <c r="H2" s="30" t="s">
        <v>15</v>
      </c>
      <c r="I2" s="70" t="s">
        <v>142</v>
      </c>
    </row>
    <row r="3" spans="1:9" ht="20.100000000000001" customHeight="1" x14ac:dyDescent="0.2">
      <c r="A3" s="69"/>
      <c r="B3" s="69"/>
      <c r="C3" s="69"/>
      <c r="D3" s="28" t="s">
        <v>16</v>
      </c>
      <c r="E3" s="28" t="s">
        <v>17</v>
      </c>
      <c r="F3" s="28" t="s">
        <v>18</v>
      </c>
      <c r="G3" s="28" t="s">
        <v>19</v>
      </c>
      <c r="H3" s="32" t="s">
        <v>20</v>
      </c>
      <c r="I3" s="71"/>
    </row>
    <row r="4" spans="1:9" ht="24.95" customHeight="1" x14ac:dyDescent="0.2">
      <c r="A4" s="31" t="s">
        <v>21</v>
      </c>
      <c r="B4" s="31" t="s">
        <v>22</v>
      </c>
      <c r="C4" s="31"/>
      <c r="D4" s="33"/>
      <c r="E4" s="33"/>
      <c r="F4" s="33"/>
      <c r="G4" s="33"/>
      <c r="H4" s="34"/>
      <c r="I4" s="34"/>
    </row>
    <row r="5" spans="1:9" ht="24.95" customHeight="1" x14ac:dyDescent="0.2">
      <c r="A5" s="31">
        <v>1</v>
      </c>
      <c r="B5" s="60" t="s">
        <v>23</v>
      </c>
      <c r="C5" s="31"/>
      <c r="D5" s="33"/>
      <c r="E5" s="33"/>
      <c r="F5" s="33"/>
      <c r="G5" s="33"/>
      <c r="H5" s="34"/>
      <c r="I5" s="34"/>
    </row>
    <row r="6" spans="1:9" s="27" customFormat="1" ht="24.95" customHeight="1" x14ac:dyDescent="0.2">
      <c r="A6" s="35">
        <v>1.1000000000000001</v>
      </c>
      <c r="B6" s="5" t="s">
        <v>24</v>
      </c>
      <c r="C6" s="35" t="s">
        <v>25</v>
      </c>
      <c r="D6" s="16">
        <f>10640*2</f>
        <v>21280</v>
      </c>
      <c r="E6" s="16">
        <f>365*2</f>
        <v>730</v>
      </c>
      <c r="F6" s="16">
        <f>D6*E6</f>
        <v>15534400</v>
      </c>
      <c r="G6" s="19"/>
      <c r="H6" s="18"/>
      <c r="I6" s="18"/>
    </row>
    <row r="7" spans="1:9" ht="24.95" customHeight="1" x14ac:dyDescent="0.2">
      <c r="A7" s="35">
        <v>1.2</v>
      </c>
      <c r="B7" s="5" t="s">
        <v>26</v>
      </c>
      <c r="C7" s="35" t="s">
        <v>25</v>
      </c>
      <c r="D7" s="16">
        <f>10640*2</f>
        <v>21280</v>
      </c>
      <c r="E7" s="16">
        <v>36</v>
      </c>
      <c r="F7" s="16">
        <f t="shared" ref="F7:F45" si="0">D7*E7</f>
        <v>766080</v>
      </c>
      <c r="G7" s="19"/>
      <c r="H7" s="18"/>
      <c r="I7" s="18"/>
    </row>
    <row r="8" spans="1:9" ht="24.95" customHeight="1" x14ac:dyDescent="0.2">
      <c r="A8" s="31">
        <v>2</v>
      </c>
      <c r="B8" s="60" t="s">
        <v>27</v>
      </c>
      <c r="C8" s="35"/>
      <c r="D8" s="16"/>
      <c r="E8" s="16"/>
      <c r="F8" s="16"/>
      <c r="G8" s="19"/>
      <c r="H8" s="18"/>
      <c r="I8" s="18"/>
    </row>
    <row r="9" spans="1:9" ht="24.95" customHeight="1" x14ac:dyDescent="0.2">
      <c r="A9" s="35">
        <v>2.1</v>
      </c>
      <c r="B9" s="5" t="s">
        <v>28</v>
      </c>
      <c r="C9" s="35" t="s">
        <v>25</v>
      </c>
      <c r="D9" s="16">
        <v>784</v>
      </c>
      <c r="E9" s="16">
        <v>36</v>
      </c>
      <c r="F9" s="16">
        <f t="shared" si="0"/>
        <v>28224</v>
      </c>
      <c r="G9" s="19"/>
      <c r="H9" s="18"/>
      <c r="I9" s="18"/>
    </row>
    <row r="10" spans="1:9" ht="24.95" customHeight="1" x14ac:dyDescent="0.2">
      <c r="A10" s="31">
        <v>3</v>
      </c>
      <c r="B10" s="60" t="s">
        <v>29</v>
      </c>
      <c r="C10" s="35"/>
      <c r="D10" s="16"/>
      <c r="E10" s="16"/>
      <c r="F10" s="16"/>
      <c r="G10" s="19"/>
      <c r="H10" s="18"/>
      <c r="I10" s="18"/>
    </row>
    <row r="11" spans="1:9" ht="24.95" customHeight="1" x14ac:dyDescent="0.2">
      <c r="A11" s="35">
        <v>3.1</v>
      </c>
      <c r="B11" s="36" t="s">
        <v>28</v>
      </c>
      <c r="C11" s="35" t="s">
        <v>30</v>
      </c>
      <c r="D11" s="16">
        <f>4130*0.9*2</f>
        <v>7434</v>
      </c>
      <c r="E11" s="16">
        <v>36</v>
      </c>
      <c r="F11" s="16">
        <f t="shared" si="0"/>
        <v>267624</v>
      </c>
      <c r="G11" s="19"/>
      <c r="H11" s="18"/>
      <c r="I11" s="18"/>
    </row>
    <row r="12" spans="1:9" ht="24.95" customHeight="1" x14ac:dyDescent="0.2">
      <c r="A12" s="31">
        <v>4</v>
      </c>
      <c r="B12" s="60" t="s">
        <v>31</v>
      </c>
      <c r="C12" s="35"/>
      <c r="D12" s="16"/>
      <c r="E12" s="16"/>
      <c r="F12" s="16"/>
      <c r="G12" s="19"/>
      <c r="H12" s="18"/>
      <c r="I12" s="18"/>
    </row>
    <row r="13" spans="1:9" ht="24.95" customHeight="1" x14ac:dyDescent="0.2">
      <c r="A13" s="35">
        <v>4.0999999999999996</v>
      </c>
      <c r="B13" s="7" t="s">
        <v>32</v>
      </c>
      <c r="C13" s="35" t="s">
        <v>33</v>
      </c>
      <c r="D13" s="16">
        <v>149</v>
      </c>
      <c r="E13" s="16">
        <v>36</v>
      </c>
      <c r="F13" s="16">
        <f t="shared" si="0"/>
        <v>5364</v>
      </c>
      <c r="G13" s="19"/>
      <c r="H13" s="18"/>
      <c r="I13" s="18"/>
    </row>
    <row r="14" spans="1:9" ht="24.95" customHeight="1" x14ac:dyDescent="0.2">
      <c r="A14" s="31">
        <v>5</v>
      </c>
      <c r="B14" s="60" t="s">
        <v>34</v>
      </c>
      <c r="C14" s="35"/>
      <c r="D14" s="16"/>
      <c r="E14" s="16"/>
      <c r="F14" s="16"/>
      <c r="G14" s="19"/>
      <c r="H14" s="18"/>
      <c r="I14" s="18"/>
    </row>
    <row r="15" spans="1:9" ht="24.95" customHeight="1" x14ac:dyDescent="0.2">
      <c r="A15" s="35">
        <v>5.0999999999999996</v>
      </c>
      <c r="B15" s="5" t="s">
        <v>28</v>
      </c>
      <c r="C15" s="35" t="s">
        <v>25</v>
      </c>
      <c r="D15" s="16">
        <v>1356</v>
      </c>
      <c r="E15" s="16">
        <v>36</v>
      </c>
      <c r="F15" s="16">
        <f t="shared" si="0"/>
        <v>48816</v>
      </c>
      <c r="G15" s="19"/>
      <c r="H15" s="18"/>
      <c r="I15" s="18"/>
    </row>
    <row r="16" spans="1:9" ht="24.95" customHeight="1" x14ac:dyDescent="0.2">
      <c r="A16" s="31">
        <v>6</v>
      </c>
      <c r="B16" s="60" t="s">
        <v>35</v>
      </c>
      <c r="C16" s="35"/>
      <c r="D16" s="16"/>
      <c r="E16" s="16"/>
      <c r="F16" s="16"/>
      <c r="G16" s="19"/>
      <c r="H16" s="18"/>
      <c r="I16" s="18"/>
    </row>
    <row r="17" spans="1:9" ht="24.95" customHeight="1" x14ac:dyDescent="0.2">
      <c r="A17" s="35">
        <v>6.1</v>
      </c>
      <c r="B17" s="5" t="s">
        <v>28</v>
      </c>
      <c r="C17" s="35" t="s">
        <v>30</v>
      </c>
      <c r="D17" s="16">
        <v>16118</v>
      </c>
      <c r="E17" s="16">
        <v>36</v>
      </c>
      <c r="F17" s="16">
        <f t="shared" si="0"/>
        <v>580248</v>
      </c>
      <c r="G17" s="19"/>
      <c r="H17" s="18"/>
      <c r="I17" s="18"/>
    </row>
    <row r="18" spans="1:9" ht="24.95" customHeight="1" x14ac:dyDescent="0.2">
      <c r="A18" s="31">
        <v>7</v>
      </c>
      <c r="B18" s="60" t="s">
        <v>36</v>
      </c>
      <c r="C18" s="35"/>
      <c r="D18" s="16"/>
      <c r="E18" s="16"/>
      <c r="F18" s="16"/>
      <c r="G18" s="19"/>
      <c r="H18" s="18"/>
      <c r="I18" s="18"/>
    </row>
    <row r="19" spans="1:9" ht="24.95" customHeight="1" x14ac:dyDescent="0.2">
      <c r="A19" s="35">
        <v>7.1</v>
      </c>
      <c r="B19" s="5" t="s">
        <v>28</v>
      </c>
      <c r="C19" s="35" t="s">
        <v>30</v>
      </c>
      <c r="D19" s="16">
        <v>172.9</v>
      </c>
      <c r="E19" s="16">
        <v>12</v>
      </c>
      <c r="F19" s="16">
        <f t="shared" si="0"/>
        <v>2074.8000000000002</v>
      </c>
      <c r="G19" s="19"/>
      <c r="H19" s="18"/>
      <c r="I19" s="18"/>
    </row>
    <row r="20" spans="1:9" ht="24.95" customHeight="1" x14ac:dyDescent="0.2">
      <c r="A20" s="31">
        <v>8</v>
      </c>
      <c r="B20" s="60" t="s">
        <v>37</v>
      </c>
      <c r="C20" s="35"/>
      <c r="D20" s="16"/>
      <c r="E20" s="16"/>
      <c r="F20" s="16"/>
      <c r="G20" s="19"/>
      <c r="H20" s="18"/>
      <c r="I20" s="18"/>
    </row>
    <row r="21" spans="1:9" ht="24.95" customHeight="1" x14ac:dyDescent="0.2">
      <c r="A21" s="35">
        <v>8.1</v>
      </c>
      <c r="B21" s="5" t="s">
        <v>32</v>
      </c>
      <c r="C21" s="35" t="s">
        <v>33</v>
      </c>
      <c r="D21" s="16">
        <v>178</v>
      </c>
      <c r="E21" s="16">
        <v>12</v>
      </c>
      <c r="F21" s="16">
        <f t="shared" si="0"/>
        <v>2136</v>
      </c>
      <c r="G21" s="19"/>
      <c r="H21" s="18"/>
      <c r="I21" s="18"/>
    </row>
    <row r="22" spans="1:9" ht="24.95" customHeight="1" x14ac:dyDescent="0.2">
      <c r="A22" s="31">
        <v>9</v>
      </c>
      <c r="B22" s="60" t="s">
        <v>38</v>
      </c>
      <c r="C22" s="35"/>
      <c r="D22" s="16"/>
      <c r="E22" s="16"/>
      <c r="F22" s="16"/>
      <c r="G22" s="19"/>
      <c r="H22" s="18"/>
      <c r="I22" s="18"/>
    </row>
    <row r="23" spans="1:9" ht="24.95" customHeight="1" x14ac:dyDescent="0.2">
      <c r="A23" s="35">
        <v>9.1</v>
      </c>
      <c r="B23" s="5" t="s">
        <v>39</v>
      </c>
      <c r="C23" s="35" t="s">
        <v>25</v>
      </c>
      <c r="D23" s="16">
        <v>3128.1</v>
      </c>
      <c r="E23" s="16">
        <v>4</v>
      </c>
      <c r="F23" s="16">
        <f t="shared" si="0"/>
        <v>12512.4</v>
      </c>
      <c r="G23" s="19"/>
      <c r="H23" s="18"/>
      <c r="I23" s="18"/>
    </row>
    <row r="24" spans="1:9" ht="24.95" customHeight="1" x14ac:dyDescent="0.2">
      <c r="A24" s="31">
        <v>10</v>
      </c>
      <c r="B24" s="60" t="s">
        <v>40</v>
      </c>
      <c r="C24" s="35"/>
      <c r="D24" s="16"/>
      <c r="E24" s="16"/>
      <c r="F24" s="16"/>
      <c r="G24" s="19"/>
      <c r="H24" s="18"/>
      <c r="I24" s="18"/>
    </row>
    <row r="25" spans="1:9" ht="24.95" customHeight="1" x14ac:dyDescent="0.2">
      <c r="A25" s="35">
        <v>10.1</v>
      </c>
      <c r="B25" s="5" t="s">
        <v>41</v>
      </c>
      <c r="C25" s="35" t="s">
        <v>42</v>
      </c>
      <c r="D25" s="16">
        <v>36</v>
      </c>
      <c r="E25" s="16">
        <v>1</v>
      </c>
      <c r="F25" s="16">
        <f t="shared" si="0"/>
        <v>36</v>
      </c>
      <c r="G25" s="19"/>
      <c r="H25" s="18"/>
      <c r="I25" s="18"/>
    </row>
    <row r="26" spans="1:9" ht="24.95" customHeight="1" x14ac:dyDescent="0.2">
      <c r="A26" s="31">
        <v>11</v>
      </c>
      <c r="B26" s="60" t="s">
        <v>43</v>
      </c>
      <c r="C26" s="35"/>
      <c r="D26" s="16"/>
      <c r="E26" s="16"/>
      <c r="F26" s="16"/>
      <c r="G26" s="19"/>
      <c r="H26" s="18"/>
      <c r="I26" s="18"/>
    </row>
    <row r="27" spans="1:9" ht="24.95" customHeight="1" x14ac:dyDescent="0.2">
      <c r="A27" s="35">
        <v>11.1</v>
      </c>
      <c r="B27" s="5" t="s">
        <v>41</v>
      </c>
      <c r="C27" s="35" t="s">
        <v>42</v>
      </c>
      <c r="D27" s="16">
        <f>1265-36</f>
        <v>1229</v>
      </c>
      <c r="E27" s="16">
        <v>1</v>
      </c>
      <c r="F27" s="16">
        <f t="shared" si="0"/>
        <v>1229</v>
      </c>
      <c r="G27" s="19"/>
      <c r="H27" s="18"/>
      <c r="I27" s="18"/>
    </row>
    <row r="28" spans="1:9" ht="24.95" customHeight="1" x14ac:dyDescent="0.2">
      <c r="A28" s="31">
        <v>12</v>
      </c>
      <c r="B28" s="60" t="s">
        <v>44</v>
      </c>
      <c r="C28" s="35"/>
      <c r="D28" s="16"/>
      <c r="E28" s="16"/>
      <c r="F28" s="16"/>
      <c r="G28" s="19"/>
      <c r="H28" s="18"/>
      <c r="I28" s="18"/>
    </row>
    <row r="29" spans="1:9" ht="24.95" customHeight="1" x14ac:dyDescent="0.2">
      <c r="A29" s="35">
        <v>12.1</v>
      </c>
      <c r="B29" s="5" t="s">
        <v>28</v>
      </c>
      <c r="C29" s="35" t="s">
        <v>30</v>
      </c>
      <c r="D29" s="16">
        <v>202</v>
      </c>
      <c r="E29" s="16">
        <v>36</v>
      </c>
      <c r="F29" s="16">
        <f t="shared" si="0"/>
        <v>7272</v>
      </c>
      <c r="G29" s="19"/>
      <c r="H29" s="18"/>
      <c r="I29" s="18"/>
    </row>
    <row r="30" spans="1:9" ht="24.95" customHeight="1" x14ac:dyDescent="0.2">
      <c r="A30" s="31">
        <v>13</v>
      </c>
      <c r="B30" s="60" t="s">
        <v>45</v>
      </c>
      <c r="C30" s="35"/>
      <c r="D30" s="16"/>
      <c r="E30" s="16"/>
      <c r="F30" s="16"/>
      <c r="G30" s="19"/>
      <c r="H30" s="18"/>
      <c r="I30" s="18"/>
    </row>
    <row r="31" spans="1:9" s="27" customFormat="1" ht="24.95" customHeight="1" x14ac:dyDescent="0.2">
      <c r="A31" s="35">
        <v>13.1</v>
      </c>
      <c r="B31" s="5" t="s">
        <v>46</v>
      </c>
      <c r="C31" s="35" t="s">
        <v>30</v>
      </c>
      <c r="D31" s="16">
        <v>106814</v>
      </c>
      <c r="E31" s="16">
        <v>60</v>
      </c>
      <c r="F31" s="16">
        <f t="shared" si="0"/>
        <v>6408840</v>
      </c>
      <c r="G31" s="19"/>
      <c r="H31" s="18"/>
      <c r="I31" s="18"/>
    </row>
    <row r="32" spans="1:9" s="27" customFormat="1" ht="24.95" customHeight="1" x14ac:dyDescent="0.2">
      <c r="A32" s="31">
        <v>14</v>
      </c>
      <c r="B32" s="60" t="s">
        <v>47</v>
      </c>
      <c r="C32" s="35"/>
      <c r="D32" s="16"/>
      <c r="E32" s="16"/>
      <c r="F32" s="16"/>
      <c r="G32" s="19"/>
      <c r="H32" s="18"/>
      <c r="I32" s="18"/>
    </row>
    <row r="33" spans="1:9" s="27" customFormat="1" ht="24.95" customHeight="1" x14ac:dyDescent="0.2">
      <c r="A33" s="35">
        <v>14.1</v>
      </c>
      <c r="B33" s="5" t="s">
        <v>28</v>
      </c>
      <c r="C33" s="35" t="s">
        <v>30</v>
      </c>
      <c r="D33" s="16">
        <v>13388.6</v>
      </c>
      <c r="E33" s="16">
        <v>36</v>
      </c>
      <c r="F33" s="16">
        <f t="shared" si="0"/>
        <v>481989.60000000003</v>
      </c>
      <c r="G33" s="19"/>
      <c r="H33" s="18"/>
      <c r="I33" s="18"/>
    </row>
    <row r="34" spans="1:9" s="27" customFormat="1" ht="24.95" customHeight="1" x14ac:dyDescent="0.2">
      <c r="A34" s="31">
        <v>15</v>
      </c>
      <c r="B34" s="60" t="s">
        <v>48</v>
      </c>
      <c r="C34" s="35"/>
      <c r="D34" s="16"/>
      <c r="E34" s="16"/>
      <c r="F34" s="16"/>
      <c r="G34" s="19"/>
      <c r="H34" s="18"/>
      <c r="I34" s="18"/>
    </row>
    <row r="35" spans="1:9" s="27" customFormat="1" ht="24.95" customHeight="1" x14ac:dyDescent="0.2">
      <c r="A35" s="35">
        <v>15.1</v>
      </c>
      <c r="B35" s="5" t="s">
        <v>28</v>
      </c>
      <c r="C35" s="35" t="s">
        <v>30</v>
      </c>
      <c r="D35" s="16">
        <v>12751.18</v>
      </c>
      <c r="E35" s="16">
        <v>4</v>
      </c>
      <c r="F35" s="16">
        <f t="shared" ref="F35" si="1">D35*E35</f>
        <v>51004.72</v>
      </c>
      <c r="G35" s="19"/>
      <c r="H35" s="18"/>
      <c r="I35" s="18"/>
    </row>
    <row r="36" spans="1:9" ht="24.95" customHeight="1" x14ac:dyDescent="0.2">
      <c r="A36" s="31">
        <v>16</v>
      </c>
      <c r="B36" s="60" t="s">
        <v>49</v>
      </c>
      <c r="C36" s="35"/>
      <c r="D36" s="16"/>
      <c r="E36" s="16"/>
      <c r="F36" s="16"/>
      <c r="G36" s="19"/>
      <c r="H36" s="18"/>
      <c r="I36" s="18"/>
    </row>
    <row r="37" spans="1:9" ht="24.95" customHeight="1" x14ac:dyDescent="0.2">
      <c r="A37" s="35">
        <v>16.100000000000001</v>
      </c>
      <c r="B37" s="5" t="s">
        <v>28</v>
      </c>
      <c r="C37" s="35" t="s">
        <v>33</v>
      </c>
      <c r="D37" s="16">
        <v>1</v>
      </c>
      <c r="E37" s="16">
        <v>12</v>
      </c>
      <c r="F37" s="16">
        <f t="shared" si="0"/>
        <v>12</v>
      </c>
      <c r="G37" s="19"/>
      <c r="H37" s="18"/>
      <c r="I37" s="18"/>
    </row>
    <row r="38" spans="1:9" ht="24.95" customHeight="1" x14ac:dyDescent="0.2">
      <c r="A38" s="31">
        <v>17</v>
      </c>
      <c r="B38" s="60" t="s">
        <v>50</v>
      </c>
      <c r="C38" s="35"/>
      <c r="D38" s="16"/>
      <c r="E38" s="16"/>
      <c r="F38" s="16"/>
      <c r="G38" s="19"/>
      <c r="H38" s="18"/>
      <c r="I38" s="18"/>
    </row>
    <row r="39" spans="1:9" ht="24.95" customHeight="1" x14ac:dyDescent="0.2">
      <c r="A39" s="35">
        <v>17.100000000000001</v>
      </c>
      <c r="B39" s="5" t="s">
        <v>28</v>
      </c>
      <c r="C39" s="35" t="s">
        <v>30</v>
      </c>
      <c r="D39" s="16">
        <v>15</v>
      </c>
      <c r="E39" s="16">
        <v>36</v>
      </c>
      <c r="F39" s="16">
        <f t="shared" si="0"/>
        <v>540</v>
      </c>
      <c r="G39" s="19"/>
      <c r="H39" s="18"/>
      <c r="I39" s="18"/>
    </row>
    <row r="40" spans="1:9" ht="24.95" customHeight="1" x14ac:dyDescent="0.2">
      <c r="A40" s="31">
        <v>18</v>
      </c>
      <c r="B40" s="60" t="s">
        <v>51</v>
      </c>
      <c r="C40" s="35"/>
      <c r="D40" s="16"/>
      <c r="E40" s="16"/>
      <c r="F40" s="16"/>
      <c r="G40" s="19"/>
      <c r="H40" s="18"/>
      <c r="I40" s="18"/>
    </row>
    <row r="41" spans="1:9" ht="24.95" customHeight="1" x14ac:dyDescent="0.2">
      <c r="A41" s="35">
        <v>18.100000000000001</v>
      </c>
      <c r="B41" s="7" t="s">
        <v>28</v>
      </c>
      <c r="C41" s="15" t="s">
        <v>52</v>
      </c>
      <c r="D41" s="16">
        <v>42</v>
      </c>
      <c r="E41" s="16">
        <v>36</v>
      </c>
      <c r="F41" s="16">
        <f t="shared" si="0"/>
        <v>1512</v>
      </c>
      <c r="G41" s="19"/>
      <c r="H41" s="18"/>
      <c r="I41" s="18"/>
    </row>
    <row r="42" spans="1:9" ht="24.95" customHeight="1" x14ac:dyDescent="0.2">
      <c r="A42" s="31">
        <v>19</v>
      </c>
      <c r="B42" s="60" t="s">
        <v>53</v>
      </c>
      <c r="C42" s="15"/>
      <c r="D42" s="16"/>
      <c r="E42" s="16"/>
      <c r="F42" s="16"/>
      <c r="G42" s="19"/>
      <c r="H42" s="18"/>
      <c r="I42" s="18"/>
    </row>
    <row r="43" spans="1:9" ht="24.95" customHeight="1" x14ac:dyDescent="0.2">
      <c r="A43" s="35">
        <v>19.100000000000001</v>
      </c>
      <c r="B43" s="7" t="s">
        <v>28</v>
      </c>
      <c r="C43" s="15" t="s">
        <v>52</v>
      </c>
      <c r="D43" s="16">
        <v>1060</v>
      </c>
      <c r="E43" s="16">
        <v>36</v>
      </c>
      <c r="F43" s="16">
        <f t="shared" si="0"/>
        <v>38160</v>
      </c>
      <c r="G43" s="19"/>
      <c r="H43" s="18"/>
      <c r="I43" s="18"/>
    </row>
    <row r="44" spans="1:9" ht="24.95" customHeight="1" x14ac:dyDescent="0.2">
      <c r="A44" s="31">
        <v>20</v>
      </c>
      <c r="B44" s="60" t="s">
        <v>54</v>
      </c>
      <c r="C44" s="15"/>
      <c r="D44" s="16"/>
      <c r="E44" s="16"/>
      <c r="F44" s="16"/>
      <c r="G44" s="19"/>
      <c r="H44" s="18"/>
      <c r="I44" s="18"/>
    </row>
    <row r="45" spans="1:9" ht="24.95" customHeight="1" x14ac:dyDescent="0.2">
      <c r="A45" s="35">
        <v>20.100000000000001</v>
      </c>
      <c r="B45" s="37" t="s">
        <v>28</v>
      </c>
      <c r="C45" s="15" t="s">
        <v>25</v>
      </c>
      <c r="D45" s="16">
        <v>6300</v>
      </c>
      <c r="E45" s="16">
        <v>36</v>
      </c>
      <c r="F45" s="16">
        <f t="shared" si="0"/>
        <v>226800</v>
      </c>
      <c r="G45" s="19"/>
      <c r="H45" s="18"/>
      <c r="I45" s="18"/>
    </row>
    <row r="46" spans="1:9" ht="24.95" customHeight="1" x14ac:dyDescent="0.2">
      <c r="A46" s="28">
        <v>21</v>
      </c>
      <c r="B46" s="61" t="s">
        <v>55</v>
      </c>
      <c r="C46" s="20"/>
      <c r="D46" s="38"/>
      <c r="E46" s="38"/>
      <c r="F46" s="38"/>
      <c r="G46" s="19"/>
      <c r="H46" s="18"/>
      <c r="I46" s="18"/>
    </row>
    <row r="47" spans="1:9" ht="24.95" customHeight="1" x14ac:dyDescent="0.2">
      <c r="A47" s="35">
        <v>21.1</v>
      </c>
      <c r="B47" s="7" t="s">
        <v>56</v>
      </c>
      <c r="C47" s="15" t="s">
        <v>30</v>
      </c>
      <c r="D47" s="16">
        <f>178*476+374*18+40*142+179*2.4*4*5</f>
        <v>105732</v>
      </c>
      <c r="E47" s="16">
        <v>3</v>
      </c>
      <c r="F47" s="16">
        <f>D47*E47</f>
        <v>317196</v>
      </c>
      <c r="G47" s="19"/>
      <c r="H47" s="18"/>
      <c r="I47" s="18"/>
    </row>
    <row r="48" spans="1:9" ht="24.95" customHeight="1" x14ac:dyDescent="0.2">
      <c r="A48" s="28">
        <v>22</v>
      </c>
      <c r="B48" s="61" t="s">
        <v>57</v>
      </c>
      <c r="C48" s="15"/>
      <c r="D48" s="38"/>
      <c r="E48" s="16"/>
      <c r="F48" s="16"/>
      <c r="G48" s="19"/>
      <c r="H48" s="18"/>
      <c r="I48" s="18"/>
    </row>
    <row r="49" spans="1:9" ht="24.95" customHeight="1" x14ac:dyDescent="0.2">
      <c r="A49" s="35">
        <v>22.1</v>
      </c>
      <c r="B49" s="7" t="s">
        <v>56</v>
      </c>
      <c r="C49" s="15" t="s">
        <v>30</v>
      </c>
      <c r="D49" s="16">
        <f>178*4*2</f>
        <v>1424</v>
      </c>
      <c r="E49" s="16">
        <v>6</v>
      </c>
      <c r="F49" s="16">
        <f>D49*E49</f>
        <v>8544</v>
      </c>
      <c r="G49" s="19"/>
      <c r="H49" s="18"/>
      <c r="I49" s="18"/>
    </row>
    <row r="50" spans="1:9" ht="24.95" customHeight="1" x14ac:dyDescent="0.2">
      <c r="A50" s="28">
        <v>23</v>
      </c>
      <c r="B50" s="61" t="s">
        <v>58</v>
      </c>
      <c r="C50" s="15"/>
      <c r="D50" s="38"/>
      <c r="E50" s="16"/>
      <c r="F50" s="16"/>
      <c r="G50" s="19"/>
      <c r="H50" s="18"/>
      <c r="I50" s="18"/>
    </row>
    <row r="51" spans="1:9" ht="24.95" customHeight="1" x14ac:dyDescent="0.2">
      <c r="A51" s="35">
        <v>23.1</v>
      </c>
      <c r="B51" s="7" t="s">
        <v>28</v>
      </c>
      <c r="C51" s="15" t="s">
        <v>25</v>
      </c>
      <c r="D51" s="16">
        <v>4632</v>
      </c>
      <c r="E51" s="16">
        <v>36</v>
      </c>
      <c r="F51" s="16">
        <f t="shared" ref="F51" si="2">D51*E51</f>
        <v>166752</v>
      </c>
      <c r="G51" s="19"/>
      <c r="H51" s="18"/>
      <c r="I51" s="18"/>
    </row>
    <row r="52" spans="1:9" ht="24.95" customHeight="1" x14ac:dyDescent="0.2">
      <c r="A52" s="28">
        <v>24</v>
      </c>
      <c r="B52" s="61" t="s">
        <v>59</v>
      </c>
      <c r="C52" s="15"/>
      <c r="D52" s="16"/>
      <c r="E52" s="16"/>
      <c r="F52" s="16"/>
      <c r="G52" s="19"/>
      <c r="H52" s="18"/>
      <c r="I52" s="18"/>
    </row>
    <row r="53" spans="1:9" ht="24.95" customHeight="1" x14ac:dyDescent="0.2">
      <c r="A53" s="39">
        <v>24.1</v>
      </c>
      <c r="B53" s="7" t="s">
        <v>28</v>
      </c>
      <c r="C53" s="15" t="s">
        <v>60</v>
      </c>
      <c r="D53" s="16">
        <v>5</v>
      </c>
      <c r="E53" s="16">
        <v>36</v>
      </c>
      <c r="F53" s="16">
        <f>D53*E53</f>
        <v>180</v>
      </c>
      <c r="G53" s="19"/>
      <c r="H53" s="18"/>
      <c r="I53" s="18"/>
    </row>
    <row r="54" spans="1:9" ht="24.95" customHeight="1" x14ac:dyDescent="0.2">
      <c r="A54" s="28">
        <v>25</v>
      </c>
      <c r="B54" s="61" t="s">
        <v>61</v>
      </c>
      <c r="C54" s="15"/>
      <c r="D54" s="16"/>
      <c r="E54" s="16"/>
      <c r="F54" s="16"/>
      <c r="G54" s="19"/>
      <c r="H54" s="18"/>
      <c r="I54" s="18"/>
    </row>
    <row r="55" spans="1:9" ht="24.95" customHeight="1" x14ac:dyDescent="0.2">
      <c r="A55" s="39">
        <v>25.1</v>
      </c>
      <c r="B55" s="7" t="s">
        <v>28</v>
      </c>
      <c r="C55" s="15" t="s">
        <v>60</v>
      </c>
      <c r="D55" s="16">
        <v>5</v>
      </c>
      <c r="E55" s="16">
        <v>36</v>
      </c>
      <c r="F55" s="16">
        <f>D55*E55</f>
        <v>180</v>
      </c>
      <c r="G55" s="19"/>
      <c r="H55" s="18"/>
      <c r="I55" s="18"/>
    </row>
    <row r="56" spans="1:9" ht="24.95" customHeight="1" x14ac:dyDescent="0.2">
      <c r="A56" s="31">
        <v>26</v>
      </c>
      <c r="B56" s="62" t="s">
        <v>62</v>
      </c>
      <c r="C56" s="15"/>
      <c r="D56" s="16"/>
      <c r="E56" s="16"/>
      <c r="F56" s="16"/>
      <c r="G56" s="19"/>
      <c r="H56" s="18"/>
      <c r="I56" s="18"/>
    </row>
    <row r="57" spans="1:9" ht="24.95" customHeight="1" x14ac:dyDescent="0.2">
      <c r="A57" s="39">
        <v>26.1</v>
      </c>
      <c r="B57" s="37" t="s">
        <v>28</v>
      </c>
      <c r="C57" s="15" t="s">
        <v>63</v>
      </c>
      <c r="D57" s="16">
        <v>650</v>
      </c>
      <c r="E57" s="16">
        <v>36</v>
      </c>
      <c r="F57" s="16">
        <f>D57*E57</f>
        <v>23400</v>
      </c>
      <c r="G57" s="19"/>
      <c r="H57" s="18"/>
      <c r="I57" s="18"/>
    </row>
    <row r="58" spans="1:9" ht="24.95" customHeight="1" x14ac:dyDescent="0.2">
      <c r="A58" s="31">
        <v>27</v>
      </c>
      <c r="B58" s="62" t="s">
        <v>64</v>
      </c>
      <c r="C58" s="15"/>
      <c r="D58" s="16"/>
      <c r="E58" s="16"/>
      <c r="F58" s="16"/>
      <c r="G58" s="19"/>
      <c r="H58" s="18"/>
      <c r="I58" s="18"/>
    </row>
    <row r="59" spans="1:9" ht="24.95" customHeight="1" x14ac:dyDescent="0.2">
      <c r="A59" s="39">
        <v>27.1</v>
      </c>
      <c r="B59" s="37" t="s">
        <v>28</v>
      </c>
      <c r="C59" s="15" t="s">
        <v>52</v>
      </c>
      <c r="D59" s="16">
        <f>186+190+181</f>
        <v>557</v>
      </c>
      <c r="E59" s="16">
        <v>36</v>
      </c>
      <c r="F59" s="16">
        <f>D59*E59</f>
        <v>20052</v>
      </c>
      <c r="G59" s="19"/>
      <c r="H59" s="18"/>
      <c r="I59" s="18"/>
    </row>
    <row r="60" spans="1:9" ht="24.95" customHeight="1" x14ac:dyDescent="0.2">
      <c r="A60" s="51" t="s">
        <v>65</v>
      </c>
      <c r="B60" s="51" t="s">
        <v>66</v>
      </c>
      <c r="C60" s="15"/>
      <c r="D60" s="40"/>
      <c r="E60" s="40"/>
      <c r="F60" s="40"/>
      <c r="G60" s="19"/>
      <c r="H60" s="41"/>
      <c r="I60" s="41"/>
    </row>
    <row r="61" spans="1:9" ht="24.95" customHeight="1" x14ac:dyDescent="0.2">
      <c r="A61" s="51">
        <v>1</v>
      </c>
      <c r="B61" s="63" t="s">
        <v>67</v>
      </c>
      <c r="C61" s="15"/>
      <c r="D61" s="40"/>
      <c r="E61" s="40"/>
      <c r="F61" s="40"/>
      <c r="G61" s="19"/>
      <c r="H61" s="41"/>
      <c r="I61" s="41"/>
    </row>
    <row r="62" spans="1:9" s="11" customFormat="1" ht="24.95" customHeight="1" x14ac:dyDescent="0.2">
      <c r="A62" s="35">
        <v>1.1000000000000001</v>
      </c>
      <c r="B62" s="7" t="s">
        <v>28</v>
      </c>
      <c r="C62" s="15" t="s">
        <v>30</v>
      </c>
      <c r="D62" s="16">
        <f>2560*0.81</f>
        <v>2073.6000000000004</v>
      </c>
      <c r="E62" s="16">
        <v>52</v>
      </c>
      <c r="F62" s="16">
        <f>D62*E62</f>
        <v>107827.20000000001</v>
      </c>
      <c r="G62" s="19"/>
      <c r="H62" s="18"/>
      <c r="I62" s="18"/>
    </row>
    <row r="63" spans="1:9" s="11" customFormat="1" ht="24.95" customHeight="1" x14ac:dyDescent="0.2">
      <c r="A63" s="51">
        <v>2</v>
      </c>
      <c r="B63" s="63" t="s">
        <v>68</v>
      </c>
      <c r="C63" s="15"/>
      <c r="D63" s="16"/>
      <c r="E63" s="16"/>
      <c r="F63" s="16"/>
      <c r="G63" s="19"/>
      <c r="H63" s="18"/>
      <c r="I63" s="18"/>
    </row>
    <row r="64" spans="1:9" s="11" customFormat="1" ht="24.95" customHeight="1" x14ac:dyDescent="0.2">
      <c r="A64" s="35">
        <v>2.1</v>
      </c>
      <c r="B64" s="7" t="s">
        <v>28</v>
      </c>
      <c r="C64" s="15" t="s">
        <v>30</v>
      </c>
      <c r="D64" s="16">
        <v>19812</v>
      </c>
      <c r="E64" s="16">
        <v>52</v>
      </c>
      <c r="F64" s="16">
        <f>D64*E64</f>
        <v>1030224</v>
      </c>
      <c r="G64" s="19"/>
      <c r="H64" s="18"/>
      <c r="I64" s="18"/>
    </row>
    <row r="65" spans="1:9" s="11" customFormat="1" ht="24.95" customHeight="1" x14ac:dyDescent="0.2">
      <c r="A65" s="51">
        <v>3</v>
      </c>
      <c r="B65" s="63" t="s">
        <v>69</v>
      </c>
      <c r="C65" s="15"/>
      <c r="D65" s="16"/>
      <c r="E65" s="16"/>
      <c r="F65" s="16"/>
      <c r="G65" s="19"/>
      <c r="H65" s="18"/>
      <c r="I65" s="18"/>
    </row>
    <row r="66" spans="1:9" s="11" customFormat="1" ht="24.95" customHeight="1" x14ac:dyDescent="0.2">
      <c r="A66" s="35">
        <v>3.1</v>
      </c>
      <c r="B66" s="7" t="s">
        <v>28</v>
      </c>
      <c r="C66" s="15" t="s">
        <v>30</v>
      </c>
      <c r="D66" s="16">
        <v>1848</v>
      </c>
      <c r="E66" s="16">
        <v>24</v>
      </c>
      <c r="F66" s="16">
        <f>D66*E66</f>
        <v>44352</v>
      </c>
      <c r="G66" s="19"/>
      <c r="H66" s="18"/>
      <c r="I66" s="18"/>
    </row>
    <row r="67" spans="1:9" s="11" customFormat="1" ht="24.95" customHeight="1" x14ac:dyDescent="0.2">
      <c r="A67" s="51">
        <v>4</v>
      </c>
      <c r="B67" s="63" t="s">
        <v>70</v>
      </c>
      <c r="C67" s="15"/>
      <c r="D67" s="16"/>
      <c r="E67" s="16"/>
      <c r="F67" s="16"/>
      <c r="G67" s="19"/>
      <c r="H67" s="18"/>
      <c r="I67" s="18"/>
    </row>
    <row r="68" spans="1:9" s="11" customFormat="1" ht="24.95" customHeight="1" x14ac:dyDescent="0.2">
      <c r="A68" s="35">
        <v>4.0999999999999996</v>
      </c>
      <c r="B68" s="7" t="s">
        <v>71</v>
      </c>
      <c r="C68" s="15" t="s">
        <v>30</v>
      </c>
      <c r="D68" s="16">
        <f>17*30*6*0.15</f>
        <v>459</v>
      </c>
      <c r="E68" s="16">
        <v>52</v>
      </c>
      <c r="F68" s="16">
        <f>D68*E68</f>
        <v>23868</v>
      </c>
      <c r="G68" s="19"/>
      <c r="H68" s="18"/>
      <c r="I68" s="18"/>
    </row>
    <row r="69" spans="1:9" s="11" customFormat="1" ht="24.95" customHeight="1" x14ac:dyDescent="0.2">
      <c r="A69" s="51">
        <v>5</v>
      </c>
      <c r="B69" s="63" t="s">
        <v>72</v>
      </c>
      <c r="C69" s="15"/>
      <c r="D69" s="16"/>
      <c r="E69" s="16"/>
      <c r="F69" s="16"/>
      <c r="G69" s="19"/>
      <c r="H69" s="18"/>
      <c r="I69" s="18"/>
    </row>
    <row r="70" spans="1:9" ht="24.95" customHeight="1" x14ac:dyDescent="0.2">
      <c r="A70" s="35">
        <v>5.0999999999999996</v>
      </c>
      <c r="B70" s="7" t="s">
        <v>28</v>
      </c>
      <c r="C70" s="15" t="s">
        <v>25</v>
      </c>
      <c r="D70" s="16">
        <v>1356</v>
      </c>
      <c r="E70" s="16">
        <v>36</v>
      </c>
      <c r="F70" s="16">
        <f>D70*E70</f>
        <v>48816</v>
      </c>
      <c r="G70" s="19"/>
      <c r="H70" s="18"/>
      <c r="I70" s="18"/>
    </row>
    <row r="71" spans="1:9" ht="24.95" customHeight="1" x14ac:dyDescent="0.2">
      <c r="A71" s="51">
        <v>6</v>
      </c>
      <c r="B71" s="63" t="s">
        <v>73</v>
      </c>
      <c r="C71" s="15"/>
      <c r="D71" s="16"/>
      <c r="E71" s="16"/>
      <c r="F71" s="16"/>
      <c r="G71" s="19"/>
      <c r="H71" s="18"/>
      <c r="I71" s="18"/>
    </row>
    <row r="72" spans="1:9" ht="24.95" customHeight="1" x14ac:dyDescent="0.2">
      <c r="A72" s="35">
        <v>6.1</v>
      </c>
      <c r="B72" s="7" t="s">
        <v>32</v>
      </c>
      <c r="C72" s="15" t="s">
        <v>60</v>
      </c>
      <c r="D72" s="16">
        <v>92</v>
      </c>
      <c r="E72" s="16">
        <v>12</v>
      </c>
      <c r="F72" s="16">
        <f>D72*E72</f>
        <v>1104</v>
      </c>
      <c r="G72" s="19"/>
      <c r="H72" s="18"/>
      <c r="I72" s="18"/>
    </row>
    <row r="73" spans="1:9" ht="24.95" customHeight="1" x14ac:dyDescent="0.2">
      <c r="A73" s="52"/>
      <c r="B73" s="22" t="s">
        <v>143</v>
      </c>
      <c r="C73" s="52"/>
      <c r="D73" s="56"/>
      <c r="E73" s="64"/>
      <c r="F73" s="56"/>
      <c r="G73" s="56"/>
      <c r="H73" s="25"/>
      <c r="I73" s="25"/>
    </row>
  </sheetData>
  <sheetProtection algorithmName="SHA-512" hashValue="Wh7WbISh+BkCR3H9hhaMWGWgvucCteSzlh61bIYh5heVS+c++xQos5kS8rSkWv3CNYl5HwnDMYEZWUld0mlyWA==" saltValue="KEWSsB7EPEM5S3pXZpVzrw==" spinCount="100000" sheet="1" objects="1" scenarios="1" formatColumns="0" formatRows="0"/>
  <protectedRanges>
    <protectedRange sqref="G4:H73" name="区域1"/>
  </protectedRanges>
  <mergeCells count="5">
    <mergeCell ref="A2:A3"/>
    <mergeCell ref="B2:B3"/>
    <mergeCell ref="C2:C3"/>
    <mergeCell ref="I2:I3"/>
    <mergeCell ref="A1:I1"/>
  </mergeCells>
  <phoneticPr fontId="15" type="noConversion"/>
  <conditionalFormatting sqref="C46:G46 G47:G54 D48 D50">
    <cfRule type="cellIs" dxfId="1" priority="1" operator="equal">
      <formula>#REF!</formula>
    </cfRule>
  </conditionalFormatting>
  <conditionalFormatting sqref="H6:I72">
    <cfRule type="cellIs" dxfId="0" priority="4" operator="greaterThan">
      <formula>2000000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I39"/>
  <sheetViews>
    <sheetView zoomScaleSheetLayoutView="115" workbookViewId="0">
      <pane ySplit="3" topLeftCell="A4" activePane="bottomLeft" state="frozen"/>
      <selection pane="bottomLeft" activeCell="G4" sqref="G4"/>
    </sheetView>
  </sheetViews>
  <sheetFormatPr defaultColWidth="9" defaultRowHeight="13.5" x14ac:dyDescent="0.2"/>
  <cols>
    <col min="1" max="1" width="5.625" style="11" customWidth="1"/>
    <col min="2" max="2" width="27.625" style="12" customWidth="1"/>
    <col min="3" max="3" width="7.625" style="11" customWidth="1"/>
    <col min="4" max="5" width="12.625" style="12" customWidth="1"/>
    <col min="6" max="6" width="12.625" style="13" customWidth="1"/>
    <col min="7" max="7" width="12.625" style="11" customWidth="1"/>
    <col min="8" max="8" width="14.625" style="13" customWidth="1"/>
    <col min="9" max="9" width="37.625" style="14" customWidth="1"/>
    <col min="10" max="16384" width="9" style="12"/>
  </cols>
  <sheetData>
    <row r="1" spans="1:9" s="8" customFormat="1" ht="35.1" customHeight="1" x14ac:dyDescent="0.2">
      <c r="A1" s="73" t="s">
        <v>74</v>
      </c>
      <c r="B1" s="73"/>
      <c r="C1" s="73"/>
      <c r="D1" s="73"/>
      <c r="E1" s="73"/>
      <c r="F1" s="73"/>
      <c r="G1" s="73"/>
      <c r="H1" s="73"/>
      <c r="I1" s="73"/>
    </row>
    <row r="2" spans="1:9" s="8" customFormat="1" ht="30" customHeight="1" x14ac:dyDescent="0.2">
      <c r="A2" s="74" t="s">
        <v>1</v>
      </c>
      <c r="B2" s="74" t="s">
        <v>9</v>
      </c>
      <c r="C2" s="74" t="s">
        <v>10</v>
      </c>
      <c r="D2" s="1" t="s">
        <v>11</v>
      </c>
      <c r="E2" s="1" t="s">
        <v>75</v>
      </c>
      <c r="F2" s="4" t="s">
        <v>13</v>
      </c>
      <c r="G2" s="1" t="s">
        <v>14</v>
      </c>
      <c r="H2" s="4" t="s">
        <v>15</v>
      </c>
      <c r="I2" s="74" t="s">
        <v>76</v>
      </c>
    </row>
    <row r="3" spans="1:9" s="8" customFormat="1" ht="20.100000000000001" customHeight="1" x14ac:dyDescent="0.2">
      <c r="A3" s="74"/>
      <c r="B3" s="74"/>
      <c r="C3" s="74"/>
      <c r="D3" s="1" t="s">
        <v>16</v>
      </c>
      <c r="E3" s="1" t="s">
        <v>17</v>
      </c>
      <c r="F3" s="4" t="s">
        <v>18</v>
      </c>
      <c r="G3" s="1" t="s">
        <v>19</v>
      </c>
      <c r="H3" s="4" t="s">
        <v>20</v>
      </c>
      <c r="I3" s="74"/>
    </row>
    <row r="4" spans="1:9" s="9" customFormat="1" ht="30" customHeight="1" x14ac:dyDescent="0.2">
      <c r="A4" s="15">
        <v>1</v>
      </c>
      <c r="B4" s="5" t="s">
        <v>77</v>
      </c>
      <c r="C4" s="15" t="s">
        <v>30</v>
      </c>
      <c r="D4" s="16">
        <v>23200</v>
      </c>
      <c r="E4" s="17">
        <v>1E-3</v>
      </c>
      <c r="F4" s="18">
        <f t="shared" ref="F4:F10" si="0">ROUND(D4*E4,2)</f>
        <v>23.2</v>
      </c>
      <c r="G4" s="19"/>
      <c r="H4" s="18"/>
      <c r="I4" s="20" t="s">
        <v>78</v>
      </c>
    </row>
    <row r="5" spans="1:9" s="8" customFormat="1" ht="30" customHeight="1" x14ac:dyDescent="0.2">
      <c r="A5" s="15">
        <v>2</v>
      </c>
      <c r="B5" s="5" t="s">
        <v>79</v>
      </c>
      <c r="C5" s="15" t="s">
        <v>30</v>
      </c>
      <c r="D5" s="16">
        <v>23200</v>
      </c>
      <c r="E5" s="17">
        <v>1E-3</v>
      </c>
      <c r="F5" s="18">
        <f t="shared" si="0"/>
        <v>23.2</v>
      </c>
      <c r="G5" s="19"/>
      <c r="H5" s="18"/>
      <c r="I5" s="20" t="s">
        <v>80</v>
      </c>
    </row>
    <row r="6" spans="1:9" s="9" customFormat="1" ht="30" customHeight="1" x14ac:dyDescent="0.2">
      <c r="A6" s="15">
        <v>3</v>
      </c>
      <c r="B6" s="5" t="s">
        <v>81</v>
      </c>
      <c r="C6" s="15" t="s">
        <v>30</v>
      </c>
      <c r="D6" s="16">
        <v>31711.5</v>
      </c>
      <c r="E6" s="17">
        <v>1E-3</v>
      </c>
      <c r="F6" s="18">
        <f t="shared" si="0"/>
        <v>31.71</v>
      </c>
      <c r="G6" s="19"/>
      <c r="H6" s="18"/>
      <c r="I6" s="20" t="s">
        <v>82</v>
      </c>
    </row>
    <row r="7" spans="1:9" s="9" customFormat="1" ht="30" customHeight="1" x14ac:dyDescent="0.2">
      <c r="A7" s="15">
        <v>4</v>
      </c>
      <c r="B7" s="5" t="s">
        <v>83</v>
      </c>
      <c r="C7" s="15" t="s">
        <v>30</v>
      </c>
      <c r="D7" s="16">
        <v>31711.5</v>
      </c>
      <c r="E7" s="17">
        <v>1E-3</v>
      </c>
      <c r="F7" s="18">
        <f t="shared" si="0"/>
        <v>31.71</v>
      </c>
      <c r="G7" s="19"/>
      <c r="H7" s="18"/>
      <c r="I7" s="20" t="s">
        <v>84</v>
      </c>
    </row>
    <row r="8" spans="1:9" s="9" customFormat="1" ht="30" customHeight="1" x14ac:dyDescent="0.2">
      <c r="A8" s="15">
        <v>5</v>
      </c>
      <c r="B8" s="5" t="s">
        <v>85</v>
      </c>
      <c r="C8" s="15" t="s">
        <v>30</v>
      </c>
      <c r="D8" s="16">
        <f>106814+14095</f>
        <v>120909</v>
      </c>
      <c r="E8" s="17">
        <v>1E-3</v>
      </c>
      <c r="F8" s="18">
        <f t="shared" si="0"/>
        <v>120.91</v>
      </c>
      <c r="G8" s="19"/>
      <c r="H8" s="18"/>
      <c r="I8" s="20" t="s">
        <v>86</v>
      </c>
    </row>
    <row r="9" spans="1:9" s="8" customFormat="1" ht="30" customHeight="1" x14ac:dyDescent="0.2">
      <c r="A9" s="15">
        <v>6</v>
      </c>
      <c r="B9" s="5" t="s">
        <v>87</v>
      </c>
      <c r="C9" s="15" t="s">
        <v>30</v>
      </c>
      <c r="D9" s="16">
        <f t="shared" ref="D9:D10" si="1">106814+14095</f>
        <v>120909</v>
      </c>
      <c r="E9" s="17">
        <v>1E-3</v>
      </c>
      <c r="F9" s="18">
        <f t="shared" si="0"/>
        <v>120.91</v>
      </c>
      <c r="G9" s="19"/>
      <c r="H9" s="18"/>
      <c r="I9" s="20" t="s">
        <v>88</v>
      </c>
    </row>
    <row r="10" spans="1:9" s="8" customFormat="1" ht="30" customHeight="1" x14ac:dyDescent="0.2">
      <c r="A10" s="15">
        <v>7</v>
      </c>
      <c r="B10" s="5" t="s">
        <v>89</v>
      </c>
      <c r="C10" s="15" t="s">
        <v>30</v>
      </c>
      <c r="D10" s="16">
        <f t="shared" si="1"/>
        <v>120909</v>
      </c>
      <c r="E10" s="17">
        <v>1E-3</v>
      </c>
      <c r="F10" s="18">
        <f t="shared" si="0"/>
        <v>120.91</v>
      </c>
      <c r="G10" s="19"/>
      <c r="H10" s="18"/>
      <c r="I10" s="20" t="s">
        <v>90</v>
      </c>
    </row>
    <row r="11" spans="1:9" s="9" customFormat="1" ht="30" customHeight="1" x14ac:dyDescent="0.2">
      <c r="A11" s="15">
        <v>8</v>
      </c>
      <c r="B11" s="5" t="s">
        <v>91</v>
      </c>
      <c r="C11" s="15" t="s">
        <v>30</v>
      </c>
      <c r="D11" s="16">
        <v>2</v>
      </c>
      <c r="E11" s="17" t="s">
        <v>92</v>
      </c>
      <c r="F11" s="18">
        <f>D11</f>
        <v>2</v>
      </c>
      <c r="G11" s="19"/>
      <c r="H11" s="18"/>
      <c r="I11" s="20" t="s">
        <v>93</v>
      </c>
    </row>
    <row r="12" spans="1:9" s="9" customFormat="1" ht="30" customHeight="1" x14ac:dyDescent="0.2">
      <c r="A12" s="15">
        <v>9</v>
      </c>
      <c r="B12" s="5" t="s">
        <v>94</v>
      </c>
      <c r="C12" s="15" t="s">
        <v>30</v>
      </c>
      <c r="D12" s="16">
        <v>2</v>
      </c>
      <c r="E12" s="17" t="s">
        <v>92</v>
      </c>
      <c r="F12" s="18">
        <f t="shared" ref="F12:F14" si="2">D12</f>
        <v>2</v>
      </c>
      <c r="G12" s="19"/>
      <c r="H12" s="18"/>
      <c r="I12" s="20" t="s">
        <v>95</v>
      </c>
    </row>
    <row r="13" spans="1:9" s="9" customFormat="1" ht="30" customHeight="1" x14ac:dyDescent="0.2">
      <c r="A13" s="15">
        <v>10</v>
      </c>
      <c r="B13" s="7" t="s">
        <v>96</v>
      </c>
      <c r="C13" s="15" t="s">
        <v>25</v>
      </c>
      <c r="D13" s="16">
        <v>1</v>
      </c>
      <c r="E13" s="17" t="s">
        <v>92</v>
      </c>
      <c r="F13" s="18">
        <f t="shared" si="2"/>
        <v>1</v>
      </c>
      <c r="G13" s="19"/>
      <c r="H13" s="18"/>
      <c r="I13" s="20" t="s">
        <v>97</v>
      </c>
    </row>
    <row r="14" spans="1:9" s="9" customFormat="1" ht="30" customHeight="1" x14ac:dyDescent="0.2">
      <c r="A14" s="15">
        <v>11</v>
      </c>
      <c r="B14" s="5" t="s">
        <v>98</v>
      </c>
      <c r="C14" s="15" t="s">
        <v>25</v>
      </c>
      <c r="D14" s="16">
        <v>1</v>
      </c>
      <c r="E14" s="17" t="s">
        <v>92</v>
      </c>
      <c r="F14" s="18">
        <f t="shared" si="2"/>
        <v>1</v>
      </c>
      <c r="G14" s="19"/>
      <c r="H14" s="18"/>
      <c r="I14" s="20" t="s">
        <v>99</v>
      </c>
    </row>
    <row r="15" spans="1:9" s="8" customFormat="1" ht="30" customHeight="1" x14ac:dyDescent="0.2">
      <c r="A15" s="15">
        <v>12</v>
      </c>
      <c r="B15" s="5" t="s">
        <v>64</v>
      </c>
      <c r="C15" s="15" t="s">
        <v>52</v>
      </c>
      <c r="D15" s="16">
        <f>376+181</f>
        <v>557</v>
      </c>
      <c r="E15" s="17">
        <v>1E-3</v>
      </c>
      <c r="F15" s="18">
        <f t="shared" ref="F15:F18" si="3">ROUND(D15*E15,2)</f>
        <v>0.56000000000000005</v>
      </c>
      <c r="G15" s="19"/>
      <c r="H15" s="18"/>
      <c r="I15" s="20" t="s">
        <v>100</v>
      </c>
    </row>
    <row r="16" spans="1:9" s="9" customFormat="1" ht="30" customHeight="1" x14ac:dyDescent="0.2">
      <c r="A16" s="15">
        <v>13</v>
      </c>
      <c r="B16" s="5" t="s">
        <v>29</v>
      </c>
      <c r="C16" s="15" t="s">
        <v>101</v>
      </c>
      <c r="D16" s="16">
        <v>12390</v>
      </c>
      <c r="E16" s="17">
        <v>9.6000000000000002E-4</v>
      </c>
      <c r="F16" s="18">
        <f t="shared" si="3"/>
        <v>11.89</v>
      </c>
      <c r="G16" s="19"/>
      <c r="H16" s="18"/>
      <c r="I16" s="20" t="s">
        <v>100</v>
      </c>
    </row>
    <row r="17" spans="1:9" s="9" customFormat="1" ht="30" customHeight="1" x14ac:dyDescent="0.2">
      <c r="A17" s="15">
        <v>14</v>
      </c>
      <c r="B17" s="5" t="s">
        <v>102</v>
      </c>
      <c r="C17" s="15" t="s">
        <v>103</v>
      </c>
      <c r="D17" s="16">
        <v>0.5</v>
      </c>
      <c r="E17" s="17" t="s">
        <v>92</v>
      </c>
      <c r="F17" s="18">
        <f>D17</f>
        <v>0.5</v>
      </c>
      <c r="G17" s="19"/>
      <c r="H17" s="18"/>
      <c r="I17" s="20" t="s">
        <v>104</v>
      </c>
    </row>
    <row r="18" spans="1:9" s="8" customFormat="1" ht="30" customHeight="1" x14ac:dyDescent="0.2">
      <c r="A18" s="15">
        <v>15</v>
      </c>
      <c r="B18" s="5" t="s">
        <v>105</v>
      </c>
      <c r="C18" s="15" t="s">
        <v>25</v>
      </c>
      <c r="D18" s="16">
        <v>664</v>
      </c>
      <c r="E18" s="17">
        <v>2E-3</v>
      </c>
      <c r="F18" s="18">
        <f t="shared" si="3"/>
        <v>1.33</v>
      </c>
      <c r="G18" s="19"/>
      <c r="H18" s="18"/>
      <c r="I18" s="20" t="s">
        <v>106</v>
      </c>
    </row>
    <row r="19" spans="1:9" s="8" customFormat="1" ht="30" customHeight="1" x14ac:dyDescent="0.2">
      <c r="A19" s="15">
        <v>16</v>
      </c>
      <c r="B19" s="5" t="s">
        <v>107</v>
      </c>
      <c r="C19" s="15" t="s">
        <v>25</v>
      </c>
      <c r="D19" s="16">
        <v>3128.1</v>
      </c>
      <c r="E19" s="17">
        <v>1E-3</v>
      </c>
      <c r="F19" s="18">
        <f t="shared" ref="F19:F29" si="4">ROUND(D19*E19,2)</f>
        <v>3.13</v>
      </c>
      <c r="G19" s="19"/>
      <c r="H19" s="18"/>
      <c r="I19" s="20" t="s">
        <v>100</v>
      </c>
    </row>
    <row r="20" spans="1:9" s="8" customFormat="1" ht="30" customHeight="1" x14ac:dyDescent="0.2">
      <c r="A20" s="15">
        <v>17</v>
      </c>
      <c r="B20" s="5" t="s">
        <v>108</v>
      </c>
      <c r="C20" s="15" t="s">
        <v>109</v>
      </c>
      <c r="D20" s="16">
        <v>1922</v>
      </c>
      <c r="E20" s="17">
        <v>1E-3</v>
      </c>
      <c r="F20" s="18">
        <f t="shared" si="4"/>
        <v>1.92</v>
      </c>
      <c r="G20" s="19"/>
      <c r="H20" s="18"/>
      <c r="I20" s="20" t="s">
        <v>100</v>
      </c>
    </row>
    <row r="21" spans="1:9" s="8" customFormat="1" ht="30" customHeight="1" x14ac:dyDescent="0.2">
      <c r="A21" s="15">
        <v>18</v>
      </c>
      <c r="B21" s="5" t="s">
        <v>110</v>
      </c>
      <c r="C21" s="15" t="s">
        <v>30</v>
      </c>
      <c r="D21" s="16">
        <v>172.9</v>
      </c>
      <c r="E21" s="17">
        <v>1E-3</v>
      </c>
      <c r="F21" s="18">
        <f t="shared" si="4"/>
        <v>0.17</v>
      </c>
      <c r="G21" s="19"/>
      <c r="H21" s="18"/>
      <c r="I21" s="20" t="s">
        <v>100</v>
      </c>
    </row>
    <row r="22" spans="1:9" s="8" customFormat="1" ht="30" customHeight="1" x14ac:dyDescent="0.2">
      <c r="A22" s="15">
        <v>19</v>
      </c>
      <c r="B22" s="5" t="s">
        <v>111</v>
      </c>
      <c r="C22" s="15" t="s">
        <v>30</v>
      </c>
      <c r="D22" s="16">
        <f>16118-D21</f>
        <v>15945.1</v>
      </c>
      <c r="E22" s="17">
        <v>1E-3</v>
      </c>
      <c r="F22" s="18">
        <f t="shared" si="4"/>
        <v>15.95</v>
      </c>
      <c r="G22" s="19"/>
      <c r="H22" s="18"/>
      <c r="I22" s="20" t="s">
        <v>100</v>
      </c>
    </row>
    <row r="23" spans="1:9" s="8" customFormat="1" ht="30" customHeight="1" x14ac:dyDescent="0.2">
      <c r="A23" s="15">
        <v>20</v>
      </c>
      <c r="B23" s="5" t="s">
        <v>112</v>
      </c>
      <c r="C23" s="15" t="s">
        <v>30</v>
      </c>
      <c r="D23" s="16">
        <v>1890.3</v>
      </c>
      <c r="E23" s="17">
        <v>1E-3</v>
      </c>
      <c r="F23" s="18">
        <f t="shared" si="4"/>
        <v>1.89</v>
      </c>
      <c r="G23" s="19"/>
      <c r="H23" s="18"/>
      <c r="I23" s="20" t="s">
        <v>100</v>
      </c>
    </row>
    <row r="24" spans="1:9" s="8" customFormat="1" ht="30" customHeight="1" x14ac:dyDescent="0.2">
      <c r="A24" s="15">
        <v>21</v>
      </c>
      <c r="B24" s="5" t="s">
        <v>113</v>
      </c>
      <c r="C24" s="15" t="s">
        <v>114</v>
      </c>
      <c r="D24" s="16">
        <v>1922</v>
      </c>
      <c r="E24" s="17">
        <v>1E-3</v>
      </c>
      <c r="F24" s="18">
        <f t="shared" si="4"/>
        <v>1.92</v>
      </c>
      <c r="G24" s="19"/>
      <c r="H24" s="18"/>
      <c r="I24" s="20" t="s">
        <v>100</v>
      </c>
    </row>
    <row r="25" spans="1:9" s="8" customFormat="1" ht="30" customHeight="1" x14ac:dyDescent="0.2">
      <c r="A25" s="15">
        <v>22</v>
      </c>
      <c r="B25" s="5" t="s">
        <v>115</v>
      </c>
      <c r="C25" s="15" t="s">
        <v>25</v>
      </c>
      <c r="D25" s="16">
        <v>1790</v>
      </c>
      <c r="E25" s="17">
        <v>1E-3</v>
      </c>
      <c r="F25" s="18">
        <f t="shared" si="4"/>
        <v>1.79</v>
      </c>
      <c r="G25" s="19"/>
      <c r="H25" s="18"/>
      <c r="I25" s="20" t="s">
        <v>100</v>
      </c>
    </row>
    <row r="26" spans="1:9" s="8" customFormat="1" ht="30" customHeight="1" x14ac:dyDescent="0.2">
      <c r="A26" s="15">
        <v>23</v>
      </c>
      <c r="B26" s="5" t="s">
        <v>116</v>
      </c>
      <c r="C26" s="15" t="s">
        <v>42</v>
      </c>
      <c r="D26" s="16">
        <v>149</v>
      </c>
      <c r="E26" s="17">
        <v>6.7100000000000007E-2</v>
      </c>
      <c r="F26" s="18">
        <f t="shared" si="4"/>
        <v>10</v>
      </c>
      <c r="G26" s="19"/>
      <c r="H26" s="18"/>
      <c r="I26" s="20" t="s">
        <v>100</v>
      </c>
    </row>
    <row r="27" spans="1:9" s="8" customFormat="1" ht="30" customHeight="1" x14ac:dyDescent="0.2">
      <c r="A27" s="15">
        <v>24</v>
      </c>
      <c r="B27" s="5" t="s">
        <v>117</v>
      </c>
      <c r="C27" s="15" t="s">
        <v>42</v>
      </c>
      <c r="D27" s="16">
        <v>1060</v>
      </c>
      <c r="E27" s="17">
        <v>8.8999999999999999E-3</v>
      </c>
      <c r="F27" s="18">
        <f t="shared" si="4"/>
        <v>9.43</v>
      </c>
      <c r="G27" s="19"/>
      <c r="H27" s="18"/>
      <c r="I27" s="20" t="s">
        <v>100</v>
      </c>
    </row>
    <row r="28" spans="1:9" s="9" customFormat="1" ht="30" customHeight="1" x14ac:dyDescent="0.2">
      <c r="A28" s="15">
        <v>25</v>
      </c>
      <c r="B28" s="5" t="s">
        <v>118</v>
      </c>
      <c r="C28" s="15" t="s">
        <v>42</v>
      </c>
      <c r="D28" s="16">
        <v>55</v>
      </c>
      <c r="E28" s="17">
        <v>0.01</v>
      </c>
      <c r="F28" s="18">
        <f t="shared" si="4"/>
        <v>0.55000000000000004</v>
      </c>
      <c r="G28" s="19"/>
      <c r="H28" s="18"/>
      <c r="I28" s="20" t="s">
        <v>100</v>
      </c>
    </row>
    <row r="29" spans="1:9" s="8" customFormat="1" ht="30" customHeight="1" x14ac:dyDescent="0.2">
      <c r="A29" s="15">
        <v>26</v>
      </c>
      <c r="B29" s="5" t="s">
        <v>119</v>
      </c>
      <c r="C29" s="15" t="s">
        <v>42</v>
      </c>
      <c r="D29" s="16">
        <v>10</v>
      </c>
      <c r="E29" s="17">
        <v>0.1</v>
      </c>
      <c r="F29" s="18">
        <f t="shared" si="4"/>
        <v>1</v>
      </c>
      <c r="G29" s="19"/>
      <c r="H29" s="18"/>
      <c r="I29" s="20" t="s">
        <v>100</v>
      </c>
    </row>
    <row r="30" spans="1:9" s="9" customFormat="1" ht="30" customHeight="1" x14ac:dyDescent="0.2">
      <c r="A30" s="15">
        <v>27</v>
      </c>
      <c r="B30" s="5" t="s">
        <v>120</v>
      </c>
      <c r="C30" s="15" t="s">
        <v>25</v>
      </c>
      <c r="D30" s="16">
        <v>10</v>
      </c>
      <c r="E30" s="17" t="s">
        <v>92</v>
      </c>
      <c r="F30" s="18">
        <f>D30</f>
        <v>10</v>
      </c>
      <c r="G30" s="19"/>
      <c r="H30" s="18"/>
      <c r="I30" s="20" t="s">
        <v>100</v>
      </c>
    </row>
    <row r="31" spans="1:9" s="8" customFormat="1" ht="30" customHeight="1" x14ac:dyDescent="0.2">
      <c r="A31" s="15">
        <v>28</v>
      </c>
      <c r="B31" s="5" t="s">
        <v>121</v>
      </c>
      <c r="C31" s="15" t="s">
        <v>60</v>
      </c>
      <c r="D31" s="16">
        <v>42</v>
      </c>
      <c r="E31" s="21">
        <v>3.44E-2</v>
      </c>
      <c r="F31" s="18">
        <f>ROUND(D31*E31,2)</f>
        <v>1.44</v>
      </c>
      <c r="G31" s="19"/>
      <c r="H31" s="18"/>
      <c r="I31" s="20" t="s">
        <v>100</v>
      </c>
    </row>
    <row r="32" spans="1:9" s="9" customFormat="1" ht="30" customHeight="1" x14ac:dyDescent="0.2">
      <c r="A32" s="15">
        <v>29</v>
      </c>
      <c r="B32" s="5" t="s">
        <v>122</v>
      </c>
      <c r="C32" s="15" t="s">
        <v>30</v>
      </c>
      <c r="D32" s="16">
        <f>202+192</f>
        <v>394</v>
      </c>
      <c r="E32" s="17">
        <v>0.01</v>
      </c>
      <c r="F32" s="18">
        <f t="shared" ref="F32:F37" si="5">ROUND(D32*E32,2)</f>
        <v>3.94</v>
      </c>
      <c r="G32" s="19"/>
      <c r="H32" s="18"/>
      <c r="I32" s="20" t="s">
        <v>100</v>
      </c>
    </row>
    <row r="33" spans="1:9" s="9" customFormat="1" ht="30" customHeight="1" x14ac:dyDescent="0.2">
      <c r="A33" s="15">
        <v>30</v>
      </c>
      <c r="B33" s="5" t="s">
        <v>123</v>
      </c>
      <c r="C33" s="15" t="s">
        <v>109</v>
      </c>
      <c r="D33" s="16">
        <f>101+96</f>
        <v>197</v>
      </c>
      <c r="E33" s="17">
        <v>0.01</v>
      </c>
      <c r="F33" s="18">
        <f t="shared" si="5"/>
        <v>1.97</v>
      </c>
      <c r="G33" s="19"/>
      <c r="H33" s="18"/>
      <c r="I33" s="20" t="s">
        <v>100</v>
      </c>
    </row>
    <row r="34" spans="1:9" s="9" customFormat="1" ht="30" customHeight="1" x14ac:dyDescent="0.2">
      <c r="A34" s="15">
        <v>31</v>
      </c>
      <c r="B34" s="5" t="s">
        <v>124</v>
      </c>
      <c r="C34" s="15" t="s">
        <v>109</v>
      </c>
      <c r="D34" s="16">
        <v>21</v>
      </c>
      <c r="E34" s="21">
        <v>4.7600000000000003E-2</v>
      </c>
      <c r="F34" s="18">
        <f t="shared" si="5"/>
        <v>1</v>
      </c>
      <c r="G34" s="19"/>
      <c r="H34" s="18"/>
      <c r="I34" s="20" t="s">
        <v>100</v>
      </c>
    </row>
    <row r="35" spans="1:9" s="9" customFormat="1" ht="30" customHeight="1" x14ac:dyDescent="0.2">
      <c r="A35" s="15">
        <v>32</v>
      </c>
      <c r="B35" s="5" t="s">
        <v>125</v>
      </c>
      <c r="C35" s="15" t="s">
        <v>25</v>
      </c>
      <c r="D35" s="16">
        <v>6300</v>
      </c>
      <c r="E35" s="17">
        <v>1E-3</v>
      </c>
      <c r="F35" s="18">
        <f t="shared" si="5"/>
        <v>6.3</v>
      </c>
      <c r="G35" s="19"/>
      <c r="H35" s="18"/>
      <c r="I35" s="20" t="s">
        <v>100</v>
      </c>
    </row>
    <row r="36" spans="1:9" s="9" customFormat="1" ht="30" customHeight="1" x14ac:dyDescent="0.2">
      <c r="A36" s="15">
        <v>33</v>
      </c>
      <c r="B36" s="5" t="s">
        <v>126</v>
      </c>
      <c r="C36" s="15" t="s">
        <v>33</v>
      </c>
      <c r="D36" s="16">
        <v>178</v>
      </c>
      <c r="E36" s="17">
        <v>5.5999999999999999E-3</v>
      </c>
      <c r="F36" s="18">
        <f t="shared" si="5"/>
        <v>1</v>
      </c>
      <c r="G36" s="19"/>
      <c r="H36" s="18"/>
      <c r="I36" s="20" t="s">
        <v>100</v>
      </c>
    </row>
    <row r="37" spans="1:9" s="9" customFormat="1" ht="30" customHeight="1" x14ac:dyDescent="0.2">
      <c r="A37" s="15">
        <v>34</v>
      </c>
      <c r="B37" s="5" t="s">
        <v>58</v>
      </c>
      <c r="C37" s="15" t="s">
        <v>25</v>
      </c>
      <c r="D37" s="19">
        <v>4632</v>
      </c>
      <c r="E37" s="17">
        <v>1E-3</v>
      </c>
      <c r="F37" s="18">
        <f t="shared" si="5"/>
        <v>4.63</v>
      </c>
      <c r="G37" s="19"/>
      <c r="H37" s="18"/>
      <c r="I37" s="20" t="s">
        <v>100</v>
      </c>
    </row>
    <row r="38" spans="1:9" s="9" customFormat="1" ht="30" customHeight="1" x14ac:dyDescent="0.2">
      <c r="A38" s="15">
        <v>35</v>
      </c>
      <c r="B38" s="5" t="s">
        <v>127</v>
      </c>
      <c r="C38" s="15" t="s">
        <v>128</v>
      </c>
      <c r="D38" s="16">
        <v>1</v>
      </c>
      <c r="E38" s="17" t="s">
        <v>92</v>
      </c>
      <c r="F38" s="18">
        <v>1</v>
      </c>
      <c r="G38" s="19"/>
      <c r="H38" s="18"/>
      <c r="I38" s="20" t="s">
        <v>129</v>
      </c>
    </row>
    <row r="39" spans="1:9" s="10" customFormat="1" ht="30" customHeight="1" x14ac:dyDescent="0.2">
      <c r="A39" s="1"/>
      <c r="B39" s="22" t="s">
        <v>143</v>
      </c>
      <c r="C39" s="1"/>
      <c r="D39" s="23"/>
      <c r="E39" s="24"/>
      <c r="F39" s="25"/>
      <c r="G39" s="23"/>
      <c r="H39" s="25"/>
      <c r="I39" s="26"/>
    </row>
  </sheetData>
  <sheetProtection algorithmName="SHA-512" hashValue="bzIpDq5qEq249G3bWk9/c0G1OEidU7PsHisoUs/dA8Ch2efa0EIx48IpvYLQuo5T0wcFdL3t9gZCwqbN1Qeh4g==" saltValue="RqXxn7g1YuRt9pTKEAMiRg==" spinCount="100000" sheet="1" objects="1" scenarios="1" formatColumns="0" formatRows="0"/>
  <protectedRanges>
    <protectedRange sqref="G4:H39" name="区域1"/>
  </protectedRanges>
  <mergeCells count="5">
    <mergeCell ref="A1:I1"/>
    <mergeCell ref="A2:A3"/>
    <mergeCell ref="B2:B3"/>
    <mergeCell ref="C2:C3"/>
    <mergeCell ref="I2:I3"/>
  </mergeCells>
  <phoneticPr fontId="15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I14"/>
  <sheetViews>
    <sheetView zoomScaleSheetLayoutView="115" workbookViewId="0">
      <selection activeCell="G4" sqref="G4"/>
    </sheetView>
  </sheetViews>
  <sheetFormatPr defaultColWidth="9" defaultRowHeight="13.5" x14ac:dyDescent="0.2"/>
  <cols>
    <col min="1" max="1" width="6.625" style="11" customWidth="1"/>
    <col min="2" max="2" width="35.625" style="12" customWidth="1"/>
    <col min="3" max="3" width="8.625" style="11" customWidth="1"/>
    <col min="4" max="5" width="12.625" style="11" customWidth="1"/>
    <col min="6" max="7" width="12.625" style="12" customWidth="1"/>
    <col min="8" max="9" width="15.625" style="49" customWidth="1"/>
    <col min="10" max="12" width="9" style="12"/>
    <col min="13" max="13" width="10.375" style="12"/>
    <col min="14" max="16384" width="9" style="12"/>
  </cols>
  <sheetData>
    <row r="1" spans="1:9" s="8" customFormat="1" ht="35.1" customHeight="1" x14ac:dyDescent="0.2">
      <c r="A1" s="73" t="s">
        <v>130</v>
      </c>
      <c r="B1" s="73"/>
      <c r="C1" s="73"/>
      <c r="D1" s="73"/>
      <c r="E1" s="73"/>
      <c r="F1" s="73"/>
      <c r="G1" s="73"/>
      <c r="H1" s="73"/>
      <c r="I1" s="73"/>
    </row>
    <row r="2" spans="1:9" s="8" customFormat="1" ht="20.100000000000001" customHeight="1" x14ac:dyDescent="0.2">
      <c r="A2" s="75" t="s">
        <v>1</v>
      </c>
      <c r="B2" s="75" t="s">
        <v>9</v>
      </c>
      <c r="C2" s="75" t="s">
        <v>10</v>
      </c>
      <c r="D2" s="1" t="s">
        <v>11</v>
      </c>
      <c r="E2" s="1" t="s">
        <v>12</v>
      </c>
      <c r="F2" s="2" t="s">
        <v>13</v>
      </c>
      <c r="G2" s="50" t="s">
        <v>14</v>
      </c>
      <c r="H2" s="3" t="s">
        <v>15</v>
      </c>
      <c r="I2" s="77" t="s">
        <v>142</v>
      </c>
    </row>
    <row r="3" spans="1:9" s="8" customFormat="1" ht="20.100000000000001" customHeight="1" x14ac:dyDescent="0.2">
      <c r="A3" s="76"/>
      <c r="B3" s="76"/>
      <c r="C3" s="76"/>
      <c r="D3" s="1" t="s">
        <v>16</v>
      </c>
      <c r="E3" s="1" t="s">
        <v>17</v>
      </c>
      <c r="F3" s="1" t="s">
        <v>18</v>
      </c>
      <c r="G3" s="1" t="s">
        <v>19</v>
      </c>
      <c r="H3" s="4" t="s">
        <v>20</v>
      </c>
      <c r="I3" s="74"/>
    </row>
    <row r="4" spans="1:9" s="8" customFormat="1" ht="35.1" customHeight="1" x14ac:dyDescent="0.2">
      <c r="A4" s="52">
        <v>1</v>
      </c>
      <c r="B4" s="53" t="s">
        <v>131</v>
      </c>
      <c r="C4" s="54" t="s">
        <v>132</v>
      </c>
      <c r="D4" s="55">
        <v>10.64</v>
      </c>
      <c r="E4" s="55">
        <v>730</v>
      </c>
      <c r="F4" s="55">
        <f>D4*E4</f>
        <v>7767.2000000000007</v>
      </c>
      <c r="G4" s="56"/>
      <c r="H4" s="41"/>
      <c r="I4" s="56"/>
    </row>
    <row r="5" spans="1:9" s="8" customFormat="1" ht="35.1" customHeight="1" x14ac:dyDescent="0.2">
      <c r="A5" s="52">
        <v>2</v>
      </c>
      <c r="B5" s="5" t="s">
        <v>133</v>
      </c>
      <c r="C5" s="54" t="s">
        <v>132</v>
      </c>
      <c r="D5" s="55">
        <f>+D4/2</f>
        <v>5.32</v>
      </c>
      <c r="E5" s="55">
        <v>12</v>
      </c>
      <c r="F5" s="55">
        <f>D5*E5</f>
        <v>63.84</v>
      </c>
      <c r="G5" s="56"/>
      <c r="H5" s="41"/>
      <c r="I5" s="56"/>
    </row>
    <row r="6" spans="1:9" s="8" customFormat="1" ht="35.1" customHeight="1" x14ac:dyDescent="0.2">
      <c r="A6" s="52">
        <v>3</v>
      </c>
      <c r="B6" s="5" t="s">
        <v>134</v>
      </c>
      <c r="C6" s="54" t="s">
        <v>132</v>
      </c>
      <c r="D6" s="55">
        <v>1.28</v>
      </c>
      <c r="E6" s="55">
        <v>730</v>
      </c>
      <c r="F6" s="55">
        <f>D6*E6</f>
        <v>934.4</v>
      </c>
      <c r="G6" s="56"/>
      <c r="H6" s="41"/>
      <c r="I6" s="56"/>
    </row>
    <row r="7" spans="1:9" s="8" customFormat="1" ht="35.1" customHeight="1" x14ac:dyDescent="0.2">
      <c r="A7" s="52">
        <v>4</v>
      </c>
      <c r="B7" s="5" t="s">
        <v>135</v>
      </c>
      <c r="C7" s="54" t="s">
        <v>60</v>
      </c>
      <c r="D7" s="55">
        <v>2</v>
      </c>
      <c r="E7" s="55" t="s">
        <v>92</v>
      </c>
      <c r="F7" s="55">
        <f>D7</f>
        <v>2</v>
      </c>
      <c r="G7" s="56"/>
      <c r="H7" s="41"/>
      <c r="I7" s="56"/>
    </row>
    <row r="8" spans="1:9" s="8" customFormat="1" ht="35.1" customHeight="1" x14ac:dyDescent="0.2">
      <c r="A8" s="52">
        <v>5</v>
      </c>
      <c r="B8" s="5" t="s">
        <v>136</v>
      </c>
      <c r="C8" s="54" t="s">
        <v>128</v>
      </c>
      <c r="D8" s="55">
        <v>1</v>
      </c>
      <c r="E8" s="57" t="s">
        <v>92</v>
      </c>
      <c r="F8" s="55">
        <f t="shared" ref="F8:F13" si="0">D8</f>
        <v>1</v>
      </c>
      <c r="G8" s="56"/>
      <c r="H8" s="41"/>
      <c r="I8" s="56"/>
    </row>
    <row r="9" spans="1:9" s="8" customFormat="1" ht="35.1" customHeight="1" x14ac:dyDescent="0.2">
      <c r="A9" s="52">
        <v>6</v>
      </c>
      <c r="B9" s="53" t="s">
        <v>137</v>
      </c>
      <c r="C9" s="54" t="s">
        <v>128</v>
      </c>
      <c r="D9" s="55">
        <v>1</v>
      </c>
      <c r="E9" s="57" t="s">
        <v>92</v>
      </c>
      <c r="F9" s="55">
        <f t="shared" si="0"/>
        <v>1</v>
      </c>
      <c r="G9" s="56"/>
      <c r="H9" s="41"/>
      <c r="I9" s="56"/>
    </row>
    <row r="10" spans="1:9" s="8" customFormat="1" ht="35.1" customHeight="1" x14ac:dyDescent="0.2">
      <c r="A10" s="52">
        <v>7</v>
      </c>
      <c r="B10" s="53" t="s">
        <v>138</v>
      </c>
      <c r="C10" s="54" t="s">
        <v>128</v>
      </c>
      <c r="D10" s="55">
        <v>1</v>
      </c>
      <c r="E10" s="57" t="s">
        <v>92</v>
      </c>
      <c r="F10" s="55">
        <f t="shared" si="0"/>
        <v>1</v>
      </c>
      <c r="G10" s="56"/>
      <c r="H10" s="41"/>
      <c r="I10" s="56"/>
    </row>
    <row r="11" spans="1:9" s="8" customFormat="1" ht="35.1" customHeight="1" x14ac:dyDescent="0.2">
      <c r="A11" s="52">
        <v>8</v>
      </c>
      <c r="B11" s="6" t="s">
        <v>139</v>
      </c>
      <c r="C11" s="54" t="s">
        <v>128</v>
      </c>
      <c r="D11" s="55">
        <v>1</v>
      </c>
      <c r="E11" s="57" t="s">
        <v>92</v>
      </c>
      <c r="F11" s="55">
        <f t="shared" si="0"/>
        <v>1</v>
      </c>
      <c r="G11" s="56"/>
      <c r="H11" s="41"/>
      <c r="I11" s="56"/>
    </row>
    <row r="12" spans="1:9" s="8" customFormat="1" ht="35.1" customHeight="1" x14ac:dyDescent="0.2">
      <c r="A12" s="52">
        <v>9</v>
      </c>
      <c r="B12" s="6" t="s">
        <v>140</v>
      </c>
      <c r="C12" s="54" t="s">
        <v>128</v>
      </c>
      <c r="D12" s="55">
        <v>1</v>
      </c>
      <c r="E12" s="57" t="s">
        <v>92</v>
      </c>
      <c r="F12" s="55">
        <f t="shared" si="0"/>
        <v>1</v>
      </c>
      <c r="G12" s="56"/>
      <c r="H12" s="41"/>
      <c r="I12" s="56"/>
    </row>
    <row r="13" spans="1:9" s="58" customFormat="1" ht="35.1" customHeight="1" x14ac:dyDescent="0.2">
      <c r="A13" s="52">
        <v>10</v>
      </c>
      <c r="B13" s="7" t="s">
        <v>141</v>
      </c>
      <c r="C13" s="15" t="s">
        <v>128</v>
      </c>
      <c r="D13" s="55">
        <v>1</v>
      </c>
      <c r="E13" s="57" t="s">
        <v>92</v>
      </c>
      <c r="F13" s="55">
        <f t="shared" si="0"/>
        <v>1</v>
      </c>
      <c r="G13" s="19"/>
      <c r="H13" s="18"/>
      <c r="I13" s="19"/>
    </row>
    <row r="14" spans="1:9" s="58" customFormat="1" ht="35.1" customHeight="1" x14ac:dyDescent="0.2">
      <c r="A14" s="1"/>
      <c r="B14" s="1" t="s">
        <v>143</v>
      </c>
      <c r="C14" s="1"/>
      <c r="D14" s="59"/>
      <c r="E14" s="59"/>
      <c r="F14" s="59"/>
      <c r="G14" s="23"/>
      <c r="H14" s="25"/>
      <c r="I14" s="23"/>
    </row>
  </sheetData>
  <sheetProtection algorithmName="SHA-512" hashValue="v7JZpu/0f94yGttfdH9IwtBWoyq+GwP4XMEj5MGirHMGCVOO3OX5Y2NPktYAJEW6eeuQLNuQkvJluh4EOYZGeg==" saltValue="IdBxnMwR/DYlCzj7F7WCQw==" spinCount="100000" sheet="1" objects="1" scenarios="1" formatColumns="0" formatRows="0"/>
  <protectedRanges>
    <protectedRange sqref="G4:H14" name="区域1"/>
  </protectedRanges>
  <mergeCells count="5">
    <mergeCell ref="A2:A3"/>
    <mergeCell ref="B2:B3"/>
    <mergeCell ref="C2:C3"/>
    <mergeCell ref="I2:I3"/>
    <mergeCell ref="A1:I1"/>
  </mergeCells>
  <phoneticPr fontId="15" type="noConversion"/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" master="" otherUserPermission="visible">
    <arrUserId title="区域1" rangeCreator="" othersAccessPermission="edit"/>
  </rangeList>
  <rangeList sheetStid="8" master="" otherUserPermission="visible">
    <arrUserId title="区域1" rangeCreator="" othersAccessPermission="edit"/>
  </rangeList>
  <rangeList sheetStid="11" master="" otherUserPermission="visible">
    <arrUserId title="区域1" rangeCreator="" othersAccessPermission="edit"/>
  </rangeList>
  <rangeList sheetStid="9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汇总表</vt:lpstr>
      <vt:lpstr>设施保洁</vt:lpstr>
      <vt:lpstr>设施设备小修更新</vt:lpstr>
      <vt:lpstr>运行管理</vt:lpstr>
      <vt:lpstr>设施保洁!Print_Titles</vt:lpstr>
      <vt:lpstr>设施设备小修更新!Print_Titles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</cp:lastModifiedBy>
  <cp:lastPrinted>2025-12-11T12:46:55Z</cp:lastPrinted>
  <dcterms:created xsi:type="dcterms:W3CDTF">2022-08-19T05:58:00Z</dcterms:created>
  <dcterms:modified xsi:type="dcterms:W3CDTF">2025-12-16T12:32:51Z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0B1754DDCE904D9A92318BD26791B9CB_13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